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ILE SKRIPSI\PERHITUNGAN EXCEL\"/>
    </mc:Choice>
  </mc:AlternateContent>
  <bookViews>
    <workbookView xWindow="0" yWindow="0" windowWidth="20490" windowHeight="7650" firstSheet="1" activeTab="2"/>
  </bookViews>
  <sheets>
    <sheet name="PANJANG AKAR" sheetId="1" r:id="rId1"/>
    <sheet name="BERAT BASAH" sheetId="2" r:id="rId2"/>
    <sheet name="BERAT KERING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8" i="1" l="1"/>
  <c r="L37" i="1"/>
  <c r="J37" i="1" l="1"/>
  <c r="J36" i="1"/>
  <c r="J35" i="1"/>
  <c r="J33" i="1"/>
  <c r="J32" i="1"/>
  <c r="J37" i="2"/>
  <c r="J36" i="2"/>
  <c r="J35" i="2"/>
  <c r="J33" i="2"/>
  <c r="J32" i="2"/>
  <c r="F28" i="2" l="1"/>
  <c r="F27" i="2"/>
  <c r="F28" i="1"/>
  <c r="F27" i="1"/>
  <c r="F22" i="2" l="1"/>
  <c r="F22" i="1"/>
  <c r="J34" i="1" l="1"/>
  <c r="J38" i="1" l="1"/>
  <c r="J28" i="3" l="1"/>
  <c r="J25" i="3"/>
  <c r="J24" i="3"/>
  <c r="J23" i="3"/>
  <c r="J26" i="3" s="1"/>
  <c r="J22" i="3"/>
  <c r="Q10" i="3"/>
  <c r="D21" i="3" s="1"/>
  <c r="K10" i="3"/>
  <c r="C21" i="3" s="1"/>
  <c r="E10" i="3"/>
  <c r="B21" i="3" s="1"/>
  <c r="Q9" i="3"/>
  <c r="D20" i="3" s="1"/>
  <c r="K9" i="3"/>
  <c r="C20" i="3" s="1"/>
  <c r="E9" i="3"/>
  <c r="B20" i="3" s="1"/>
  <c r="Q8" i="3"/>
  <c r="D19" i="3" s="1"/>
  <c r="K8" i="3"/>
  <c r="C19" i="3" s="1"/>
  <c r="E8" i="3"/>
  <c r="B19" i="3" s="1"/>
  <c r="Q7" i="3"/>
  <c r="D18" i="3" s="1"/>
  <c r="K7" i="3"/>
  <c r="C18" i="3" s="1"/>
  <c r="E7" i="3"/>
  <c r="B18" i="3" s="1"/>
  <c r="Q6" i="3"/>
  <c r="D17" i="3" s="1"/>
  <c r="K6" i="3"/>
  <c r="C17" i="3" s="1"/>
  <c r="E6" i="3"/>
  <c r="B17" i="3" s="1"/>
  <c r="Q5" i="3"/>
  <c r="D16" i="3" s="1"/>
  <c r="K5" i="3"/>
  <c r="C16" i="3" s="1"/>
  <c r="E5" i="3"/>
  <c r="B16" i="3" s="1"/>
  <c r="J28" i="2"/>
  <c r="J27" i="2" s="1"/>
  <c r="J26" i="2"/>
  <c r="P26" i="2" s="1"/>
  <c r="J25" i="2"/>
  <c r="J24" i="2"/>
  <c r="O24" i="2" s="1"/>
  <c r="J23" i="2"/>
  <c r="P23" i="2" s="1"/>
  <c r="J22" i="2"/>
  <c r="P22" i="2" s="1"/>
  <c r="Q10" i="2"/>
  <c r="D21" i="2" s="1"/>
  <c r="K10" i="2"/>
  <c r="C21" i="2" s="1"/>
  <c r="E10" i="2"/>
  <c r="B21" i="2" s="1"/>
  <c r="Q9" i="2"/>
  <c r="D20" i="2" s="1"/>
  <c r="K9" i="2"/>
  <c r="C20" i="2" s="1"/>
  <c r="E9" i="2"/>
  <c r="B20" i="2" s="1"/>
  <c r="Q8" i="2"/>
  <c r="D19" i="2" s="1"/>
  <c r="K8" i="2"/>
  <c r="C19" i="2" s="1"/>
  <c r="E8" i="2"/>
  <c r="B19" i="2" s="1"/>
  <c r="Q7" i="2"/>
  <c r="D18" i="2" s="1"/>
  <c r="K7" i="2"/>
  <c r="C18" i="2" s="1"/>
  <c r="E7" i="2"/>
  <c r="B18" i="2" s="1"/>
  <c r="Q6" i="2"/>
  <c r="D17" i="2" s="1"/>
  <c r="K6" i="2"/>
  <c r="C17" i="2" s="1"/>
  <c r="E6" i="2"/>
  <c r="B17" i="2" s="1"/>
  <c r="Q5" i="2"/>
  <c r="D16" i="2" s="1"/>
  <c r="K5" i="2"/>
  <c r="C16" i="2" s="1"/>
  <c r="E5" i="2"/>
  <c r="B16" i="2" s="1"/>
  <c r="J28" i="1"/>
  <c r="J26" i="1"/>
  <c r="J25" i="1"/>
  <c r="J24" i="1"/>
  <c r="J23" i="1"/>
  <c r="J22" i="1"/>
  <c r="D18" i="1"/>
  <c r="C18" i="1"/>
  <c r="Q10" i="1"/>
  <c r="D21" i="1" s="1"/>
  <c r="K10" i="1"/>
  <c r="C21" i="1" s="1"/>
  <c r="E10" i="1"/>
  <c r="B21" i="1" s="1"/>
  <c r="Q9" i="1"/>
  <c r="D20" i="1" s="1"/>
  <c r="K9" i="1"/>
  <c r="C20" i="1" s="1"/>
  <c r="E9" i="1"/>
  <c r="B20" i="1" s="1"/>
  <c r="Q8" i="1"/>
  <c r="D19" i="1" s="1"/>
  <c r="K8" i="1"/>
  <c r="C19" i="1" s="1"/>
  <c r="E8" i="1"/>
  <c r="B19" i="1" s="1"/>
  <c r="Q7" i="1"/>
  <c r="K7" i="1"/>
  <c r="E7" i="1"/>
  <c r="B18" i="1" s="1"/>
  <c r="E18" i="1" s="1"/>
  <c r="D27" i="1" s="1"/>
  <c r="Q6" i="1"/>
  <c r="D17" i="1" s="1"/>
  <c r="K6" i="1"/>
  <c r="C17" i="1" s="1"/>
  <c r="E6" i="1"/>
  <c r="B17" i="1" s="1"/>
  <c r="Q5" i="1"/>
  <c r="D16" i="1" s="1"/>
  <c r="K5" i="1"/>
  <c r="C16" i="1" s="1"/>
  <c r="E5" i="1"/>
  <c r="B16" i="1" s="1"/>
  <c r="J27" i="3" l="1"/>
  <c r="P26" i="3" s="1"/>
  <c r="F21" i="3"/>
  <c r="D22" i="3"/>
  <c r="E18" i="2"/>
  <c r="D27" i="2" s="1"/>
  <c r="F18" i="2"/>
  <c r="D22" i="2"/>
  <c r="E20" i="1"/>
  <c r="C28" i="1" s="1"/>
  <c r="E18" i="3"/>
  <c r="D27" i="3" s="1"/>
  <c r="E16" i="3"/>
  <c r="F16" i="3"/>
  <c r="B22" i="3"/>
  <c r="F20" i="3"/>
  <c r="E20" i="3"/>
  <c r="C28" i="3" s="1"/>
  <c r="F17" i="3"/>
  <c r="E17" i="3"/>
  <c r="C27" i="3" s="1"/>
  <c r="C22" i="3"/>
  <c r="E19" i="3"/>
  <c r="B28" i="3" s="1"/>
  <c r="F19" i="3"/>
  <c r="P24" i="3"/>
  <c r="O23" i="3"/>
  <c r="F18" i="3"/>
  <c r="O26" i="3"/>
  <c r="E21" i="3"/>
  <c r="D28" i="3" s="1"/>
  <c r="E16" i="2"/>
  <c r="B22" i="2"/>
  <c r="F16" i="2"/>
  <c r="F20" i="2"/>
  <c r="E20" i="2"/>
  <c r="C28" i="2" s="1"/>
  <c r="P25" i="2"/>
  <c r="F17" i="2"/>
  <c r="E17" i="2"/>
  <c r="C27" i="2" s="1"/>
  <c r="F21" i="2"/>
  <c r="E21" i="2"/>
  <c r="D28" i="2" s="1"/>
  <c r="C22" i="2"/>
  <c r="E19" i="2"/>
  <c r="B28" i="2" s="1"/>
  <c r="F19" i="2"/>
  <c r="O23" i="2"/>
  <c r="P24" i="2"/>
  <c r="O22" i="2"/>
  <c r="O26" i="2"/>
  <c r="O25" i="2"/>
  <c r="E17" i="1"/>
  <c r="C27" i="1" s="1"/>
  <c r="F17" i="1"/>
  <c r="B22" i="1"/>
  <c r="F21" i="1"/>
  <c r="E21" i="1"/>
  <c r="D28" i="1" s="1"/>
  <c r="D29" i="1" s="1"/>
  <c r="O24" i="1"/>
  <c r="P25" i="1"/>
  <c r="C22" i="1"/>
  <c r="E16" i="1"/>
  <c r="F19" i="1"/>
  <c r="E19" i="1"/>
  <c r="B28" i="1" s="1"/>
  <c r="D22" i="1"/>
  <c r="F16" i="1"/>
  <c r="F20" i="1"/>
  <c r="J27" i="1"/>
  <c r="O22" i="1"/>
  <c r="O26" i="1"/>
  <c r="F18" i="1"/>
  <c r="F22" i="3" l="1"/>
  <c r="O22" i="3"/>
  <c r="O24" i="3"/>
  <c r="P23" i="3"/>
  <c r="P25" i="3"/>
  <c r="P22" i="3"/>
  <c r="O25" i="3"/>
  <c r="D29" i="2"/>
  <c r="C29" i="2"/>
  <c r="C30" i="2" s="1"/>
  <c r="C29" i="1"/>
  <c r="E28" i="3"/>
  <c r="B27" i="3"/>
  <c r="E22" i="3"/>
  <c r="J17" i="3" s="1"/>
  <c r="C29" i="3"/>
  <c r="J36" i="3" s="1"/>
  <c r="D29" i="3"/>
  <c r="J37" i="3" s="1"/>
  <c r="D30" i="2"/>
  <c r="E28" i="2"/>
  <c r="B27" i="2"/>
  <c r="E22" i="2"/>
  <c r="J17" i="2" s="1"/>
  <c r="E28" i="1"/>
  <c r="P23" i="1"/>
  <c r="P24" i="1"/>
  <c r="O23" i="1"/>
  <c r="P26" i="1"/>
  <c r="B27" i="1"/>
  <c r="E22" i="1"/>
  <c r="J17" i="1" s="1"/>
  <c r="D30" i="1"/>
  <c r="O25" i="1"/>
  <c r="P22" i="1"/>
  <c r="J33" i="3" l="1"/>
  <c r="F28" i="3"/>
  <c r="C30" i="1"/>
  <c r="K23" i="3"/>
  <c r="K28" i="3"/>
  <c r="K22" i="3"/>
  <c r="L22" i="3" s="1"/>
  <c r="B29" i="3"/>
  <c r="E27" i="3"/>
  <c r="B29" i="2"/>
  <c r="E27" i="2"/>
  <c r="K24" i="2" s="1"/>
  <c r="L24" i="2" s="1"/>
  <c r="K23" i="2"/>
  <c r="K28" i="2"/>
  <c r="K22" i="2"/>
  <c r="L22" i="2" s="1"/>
  <c r="B29" i="1"/>
  <c r="K25" i="1" s="1"/>
  <c r="L25" i="1" s="1"/>
  <c r="E27" i="1"/>
  <c r="K24" i="1"/>
  <c r="L24" i="1" s="1"/>
  <c r="K22" i="1"/>
  <c r="L22" i="1" s="1"/>
  <c r="K23" i="1"/>
  <c r="K28" i="1"/>
  <c r="K24" i="3" l="1"/>
  <c r="L24" i="3" s="1"/>
  <c r="J32" i="3"/>
  <c r="F27" i="3"/>
  <c r="K25" i="3"/>
  <c r="L25" i="3" s="1"/>
  <c r="J35" i="3"/>
  <c r="K27" i="1"/>
  <c r="L27" i="1" s="1"/>
  <c r="M25" i="1" s="1"/>
  <c r="N25" i="1" s="1"/>
  <c r="L23" i="3"/>
  <c r="E29" i="3"/>
  <c r="K27" i="3"/>
  <c r="L27" i="3" s="1"/>
  <c r="B30" i="3"/>
  <c r="K27" i="2"/>
  <c r="L27" i="2" s="1"/>
  <c r="E29" i="2"/>
  <c r="L23" i="2"/>
  <c r="B30" i="2"/>
  <c r="K25" i="2"/>
  <c r="L25" i="2" s="1"/>
  <c r="E29" i="1"/>
  <c r="L23" i="1"/>
  <c r="K26" i="1"/>
  <c r="L26" i="1" s="1"/>
  <c r="B30" i="1"/>
  <c r="K26" i="3" l="1"/>
  <c r="L26" i="3" s="1"/>
  <c r="M25" i="2"/>
  <c r="N25" i="2" s="1"/>
  <c r="M23" i="2"/>
  <c r="N23" i="2" s="1"/>
  <c r="L33" i="1"/>
  <c r="M22" i="1"/>
  <c r="N22" i="1" s="1"/>
  <c r="M26" i="1"/>
  <c r="N26" i="1" s="1"/>
  <c r="M24" i="1"/>
  <c r="N24" i="1" s="1"/>
  <c r="M23" i="1"/>
  <c r="N23" i="1" s="1"/>
  <c r="J38" i="3"/>
  <c r="J34" i="3"/>
  <c r="M22" i="3"/>
  <c r="N22" i="3" s="1"/>
  <c r="M23" i="3"/>
  <c r="N23" i="3" s="1"/>
  <c r="M26" i="3"/>
  <c r="N26" i="3" s="1"/>
  <c r="M24" i="3"/>
  <c r="N24" i="3" s="1"/>
  <c r="M25" i="3"/>
  <c r="N25" i="3" s="1"/>
  <c r="J34" i="2"/>
  <c r="J38" i="2"/>
  <c r="M24" i="2"/>
  <c r="N24" i="2" s="1"/>
  <c r="K26" i="2"/>
  <c r="L26" i="2" s="1"/>
  <c r="M26" i="2" s="1"/>
  <c r="N26" i="2" s="1"/>
  <c r="M22" i="2"/>
  <c r="N22" i="2" s="1"/>
  <c r="L34" i="1" l="1"/>
  <c r="L33" i="3"/>
  <c r="L34" i="3"/>
  <c r="L38" i="3"/>
  <c r="L37" i="3"/>
  <c r="L38" i="2"/>
  <c r="L37" i="2"/>
  <c r="L33" i="2"/>
  <c r="L34" i="2"/>
</calcChain>
</file>

<file path=xl/sharedStrings.xml><?xml version="1.0" encoding="utf-8"?>
<sst xmlns="http://schemas.openxmlformats.org/spreadsheetml/2006/main" count="270" uniqueCount="52">
  <si>
    <t>Perlakuan</t>
  </si>
  <si>
    <t>Ulangan 1</t>
  </si>
  <si>
    <t>Rata-Rata</t>
  </si>
  <si>
    <t>Ulangan 2</t>
  </si>
  <si>
    <t>Ulangan 3</t>
  </si>
  <si>
    <t>P1D1</t>
  </si>
  <si>
    <t>P1D2</t>
  </si>
  <si>
    <t>P1D3</t>
  </si>
  <si>
    <t>P2D1</t>
  </si>
  <si>
    <t>P2D2</t>
  </si>
  <si>
    <t>P2D3</t>
  </si>
  <si>
    <t>Tabel Anova RAK Faktorial</t>
  </si>
  <si>
    <t>Ulangan</t>
  </si>
  <si>
    <t>Jumlah</t>
  </si>
  <si>
    <t>p</t>
  </si>
  <si>
    <t>d</t>
  </si>
  <si>
    <t>r</t>
  </si>
  <si>
    <t>Fk</t>
  </si>
  <si>
    <t>Analisis Ragam</t>
  </si>
  <si>
    <t>SK</t>
  </si>
  <si>
    <t>db</t>
  </si>
  <si>
    <t>JK</t>
  </si>
  <si>
    <t>KT</t>
  </si>
  <si>
    <t>Fhitung</t>
  </si>
  <si>
    <t>Tanda</t>
  </si>
  <si>
    <t>F 5%</t>
  </si>
  <si>
    <t>F1%</t>
  </si>
  <si>
    <t>Total</t>
  </si>
  <si>
    <t>Kelompok</t>
  </si>
  <si>
    <t>Tabel Dua Arah</t>
  </si>
  <si>
    <t>P</t>
  </si>
  <si>
    <t>D</t>
  </si>
  <si>
    <t>D1</t>
  </si>
  <si>
    <t>D2</t>
  </si>
  <si>
    <t>D3</t>
  </si>
  <si>
    <t>PD</t>
  </si>
  <si>
    <t>P1</t>
  </si>
  <si>
    <t>Galat</t>
  </si>
  <si>
    <t>P2</t>
  </si>
  <si>
    <t>Rerata</t>
  </si>
  <si>
    <t>Notasi</t>
  </si>
  <si>
    <t>a</t>
  </si>
  <si>
    <t>sd(2;10)</t>
  </si>
  <si>
    <t>BNJ</t>
  </si>
  <si>
    <t>sd(3;10)</t>
  </si>
  <si>
    <t xml:space="preserve">Panjang Akar Bayam Merah </t>
  </si>
  <si>
    <t>Rata-Rata Panjang Akar Bayam Merah</t>
  </si>
  <si>
    <t xml:space="preserve">Berat Basah Bayam Merah </t>
  </si>
  <si>
    <t>Rata-Rata Berat Basah Bayam Merah</t>
  </si>
  <si>
    <t>Rata-Rata Berat Kering Tanaman Bayam Merah</t>
  </si>
  <si>
    <t xml:space="preserve">Berat Kering Tanaman Bayam Merah 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</si>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</sst>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"/>
    <numFmt numFmtId="166" formatCode="0.00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6" xfId="0" applyBorder="1"/>
    <xf numFmtId="2" fontId="0" fillId="0" borderId="6" xfId="0" applyNumberFormat="1" applyBorder="1"/>
    <xf numFmtId="164" fontId="0" fillId="0" borderId="6" xfId="0" applyNumberFormat="1" applyBorder="1"/>
    <xf numFmtId="0" fontId="0" fillId="0" borderId="0" xfId="0" applyBorder="1"/>
    <xf numFmtId="0" fontId="0" fillId="2" borderId="6" xfId="0" applyFill="1" applyBorder="1"/>
    <xf numFmtId="0" fontId="0" fillId="3" borderId="6" xfId="0" applyFill="1" applyBorder="1" applyAlignment="1">
      <alignment horizontal="center"/>
    </xf>
    <xf numFmtId="0" fontId="0" fillId="3" borderId="6" xfId="0" applyFill="1" applyBorder="1" applyAlignment="1"/>
    <xf numFmtId="0" fontId="0" fillId="3" borderId="6" xfId="0" applyFill="1" applyBorder="1"/>
    <xf numFmtId="165" fontId="0" fillId="0" borderId="6" xfId="0" applyNumberFormat="1" applyBorder="1"/>
    <xf numFmtId="0" fontId="0" fillId="0" borderId="0" xfId="0" applyFill="1" applyBorder="1"/>
    <xf numFmtId="0" fontId="0" fillId="0" borderId="0" xfId="0" applyFill="1"/>
    <xf numFmtId="166" fontId="0" fillId="0" borderId="6" xfId="0" applyNumberFormat="1" applyBorder="1"/>
    <xf numFmtId="166" fontId="0" fillId="0" borderId="0" xfId="0" applyNumberFormat="1"/>
    <xf numFmtId="0" fontId="0" fillId="0" borderId="0" xfId="0" applyBorder="1" applyAlignment="1">
      <alignment vertical="center"/>
    </xf>
    <xf numFmtId="0" fontId="0" fillId="0" borderId="0" xfId="0" applyBorder="1" applyAlignment="1"/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opLeftCell="A17" workbookViewId="0">
      <selection activeCell="O36" sqref="O36"/>
    </sheetView>
  </sheetViews>
  <sheetFormatPr defaultRowHeight="15" x14ac:dyDescent="0.25"/>
  <cols>
    <col min="10" max="10" width="8.42578125" customWidth="1"/>
    <col min="11" max="12" width="9.5703125" bestFit="1" customWidth="1"/>
    <col min="16" max="16" width="9.5703125" bestFit="1" customWidth="1"/>
  </cols>
  <sheetData>
    <row r="1" spans="1:17" x14ac:dyDescent="0.25">
      <c r="A1" t="s">
        <v>45</v>
      </c>
    </row>
    <row r="3" spans="1:17" x14ac:dyDescent="0.25">
      <c r="A3" s="19" t="s">
        <v>0</v>
      </c>
      <c r="B3" s="21" t="s">
        <v>1</v>
      </c>
      <c r="C3" s="22"/>
      <c r="D3" s="23"/>
      <c r="E3" s="19" t="s">
        <v>2</v>
      </c>
      <c r="G3" s="19" t="s">
        <v>0</v>
      </c>
      <c r="H3" s="16" t="s">
        <v>3</v>
      </c>
      <c r="I3" s="17"/>
      <c r="J3" s="18"/>
      <c r="K3" s="19" t="s">
        <v>2</v>
      </c>
      <c r="M3" s="19" t="s">
        <v>0</v>
      </c>
      <c r="N3" s="16" t="s">
        <v>4</v>
      </c>
      <c r="O3" s="17"/>
      <c r="P3" s="18"/>
      <c r="Q3" s="19" t="s">
        <v>2</v>
      </c>
    </row>
    <row r="4" spans="1:17" x14ac:dyDescent="0.25">
      <c r="A4" s="20"/>
      <c r="B4" s="6">
        <v>1</v>
      </c>
      <c r="C4" s="6">
        <v>2</v>
      </c>
      <c r="D4" s="6">
        <v>3</v>
      </c>
      <c r="E4" s="20"/>
      <c r="G4" s="20"/>
      <c r="H4" s="6">
        <v>1</v>
      </c>
      <c r="I4" s="7">
        <v>2</v>
      </c>
      <c r="J4" s="6">
        <v>3</v>
      </c>
      <c r="K4" s="20"/>
      <c r="M4" s="20"/>
      <c r="N4" s="6">
        <v>1</v>
      </c>
      <c r="O4" s="6">
        <v>2</v>
      </c>
      <c r="P4" s="6">
        <v>3</v>
      </c>
      <c r="Q4" s="20"/>
    </row>
    <row r="5" spans="1:17" x14ac:dyDescent="0.25">
      <c r="A5" s="1" t="s">
        <v>5</v>
      </c>
      <c r="B5" s="1">
        <v>14</v>
      </c>
      <c r="C5" s="1"/>
      <c r="D5" s="1"/>
      <c r="E5" s="2">
        <f>AVERAGE(B5:D5)</f>
        <v>14</v>
      </c>
      <c r="G5" s="1" t="s">
        <v>5</v>
      </c>
      <c r="H5" s="1">
        <v>10.5</v>
      </c>
      <c r="I5" s="1"/>
      <c r="J5" s="1"/>
      <c r="K5" s="3">
        <f>AVERAGE(H5:J5)</f>
        <v>10.5</v>
      </c>
      <c r="M5" s="1" t="s">
        <v>5</v>
      </c>
      <c r="N5" s="1">
        <v>11.7</v>
      </c>
      <c r="O5" s="1"/>
      <c r="P5" s="1"/>
      <c r="Q5" s="2">
        <f>AVERAGE(N5:P5)</f>
        <v>11.7</v>
      </c>
    </row>
    <row r="6" spans="1:17" x14ac:dyDescent="0.25">
      <c r="A6" s="1" t="s">
        <v>6</v>
      </c>
      <c r="B6" s="1">
        <v>5.2</v>
      </c>
      <c r="C6" s="1"/>
      <c r="D6" s="1"/>
      <c r="E6" s="2">
        <f t="shared" ref="E6:E10" si="0">AVERAGE(B6:D6)</f>
        <v>5.2</v>
      </c>
      <c r="G6" s="1" t="s">
        <v>6</v>
      </c>
      <c r="H6" s="1">
        <v>5</v>
      </c>
      <c r="I6" s="1"/>
      <c r="J6" s="1"/>
      <c r="K6" s="2">
        <f t="shared" ref="K6:K10" si="1">AVERAGE(H6:J6)</f>
        <v>5</v>
      </c>
      <c r="M6" s="1" t="s">
        <v>6</v>
      </c>
      <c r="N6" s="1">
        <v>4.3</v>
      </c>
      <c r="O6" s="1"/>
      <c r="P6" s="1"/>
      <c r="Q6" s="2">
        <f t="shared" ref="Q6:Q10" si="2">AVERAGE(N6:P6)</f>
        <v>4.3</v>
      </c>
    </row>
    <row r="7" spans="1:17" x14ac:dyDescent="0.25">
      <c r="A7" s="1" t="s">
        <v>7</v>
      </c>
      <c r="B7" s="1">
        <v>13</v>
      </c>
      <c r="C7" s="1"/>
      <c r="D7" s="1"/>
      <c r="E7" s="2">
        <f t="shared" si="0"/>
        <v>13</v>
      </c>
      <c r="G7" s="1" t="s">
        <v>7</v>
      </c>
      <c r="H7" s="1">
        <v>7</v>
      </c>
      <c r="I7" s="1"/>
      <c r="J7" s="1"/>
      <c r="K7" s="1">
        <f t="shared" si="1"/>
        <v>7</v>
      </c>
      <c r="M7" s="1" t="s">
        <v>7</v>
      </c>
      <c r="N7" s="1">
        <v>11.7</v>
      </c>
      <c r="O7" s="1"/>
      <c r="P7" s="1"/>
      <c r="Q7" s="1">
        <f t="shared" si="2"/>
        <v>11.7</v>
      </c>
    </row>
    <row r="8" spans="1:17" x14ac:dyDescent="0.25">
      <c r="A8" s="1" t="s">
        <v>8</v>
      </c>
      <c r="B8" s="1">
        <v>5.5</v>
      </c>
      <c r="C8" s="1"/>
      <c r="D8" s="1"/>
      <c r="E8" s="2">
        <f t="shared" si="0"/>
        <v>5.5</v>
      </c>
      <c r="G8" s="1" t="s">
        <v>8</v>
      </c>
      <c r="H8" s="1">
        <v>9.9</v>
      </c>
      <c r="I8" s="1"/>
      <c r="J8" s="1"/>
      <c r="K8" s="2">
        <f t="shared" si="1"/>
        <v>9.9</v>
      </c>
      <c r="M8" s="1" t="s">
        <v>8</v>
      </c>
      <c r="N8" s="1">
        <v>5</v>
      </c>
      <c r="O8" s="1"/>
      <c r="P8" s="1"/>
      <c r="Q8" s="2">
        <f t="shared" si="2"/>
        <v>5</v>
      </c>
    </row>
    <row r="9" spans="1:17" x14ac:dyDescent="0.25">
      <c r="A9" s="1" t="s">
        <v>9</v>
      </c>
      <c r="B9" s="1">
        <v>10.5</v>
      </c>
      <c r="C9" s="1"/>
      <c r="D9" s="1"/>
      <c r="E9" s="2">
        <f t="shared" si="0"/>
        <v>10.5</v>
      </c>
      <c r="G9" s="1" t="s">
        <v>9</v>
      </c>
      <c r="H9" s="1">
        <v>3</v>
      </c>
      <c r="I9" s="1"/>
      <c r="J9" s="1"/>
      <c r="K9" s="2">
        <f t="shared" si="1"/>
        <v>3</v>
      </c>
      <c r="M9" s="1" t="s">
        <v>9</v>
      </c>
      <c r="N9" s="1">
        <v>5.5</v>
      </c>
      <c r="O9" s="1"/>
      <c r="P9" s="1"/>
      <c r="Q9" s="2">
        <f t="shared" si="2"/>
        <v>5.5</v>
      </c>
    </row>
    <row r="10" spans="1:17" x14ac:dyDescent="0.25">
      <c r="A10" s="1" t="s">
        <v>10</v>
      </c>
      <c r="B10" s="1">
        <v>9</v>
      </c>
      <c r="C10" s="1"/>
      <c r="D10" s="1"/>
      <c r="E10" s="2">
        <f t="shared" si="0"/>
        <v>9</v>
      </c>
      <c r="G10" s="1" t="s">
        <v>10</v>
      </c>
      <c r="H10" s="1">
        <v>8.8000000000000007</v>
      </c>
      <c r="I10" s="1"/>
      <c r="J10" s="1"/>
      <c r="K10" s="2">
        <f t="shared" si="1"/>
        <v>8.8000000000000007</v>
      </c>
      <c r="M10" s="1" t="s">
        <v>10</v>
      </c>
      <c r="N10" s="1">
        <v>10.5</v>
      </c>
      <c r="O10" s="1"/>
      <c r="P10" s="1"/>
      <c r="Q10" s="2">
        <f t="shared" si="2"/>
        <v>10.5</v>
      </c>
    </row>
    <row r="12" spans="1:17" x14ac:dyDescent="0.25">
      <c r="A12" t="s">
        <v>46</v>
      </c>
      <c r="I12" t="s">
        <v>11</v>
      </c>
    </row>
    <row r="14" spans="1:17" x14ac:dyDescent="0.25">
      <c r="A14" s="19" t="s">
        <v>0</v>
      </c>
      <c r="B14" s="21" t="s">
        <v>12</v>
      </c>
      <c r="C14" s="22"/>
      <c r="D14" s="23"/>
      <c r="E14" s="19" t="s">
        <v>13</v>
      </c>
      <c r="F14" s="19" t="s">
        <v>2</v>
      </c>
      <c r="I14" s="1" t="s">
        <v>14</v>
      </c>
      <c r="J14" s="1">
        <v>2</v>
      </c>
    </row>
    <row r="15" spans="1:17" x14ac:dyDescent="0.25">
      <c r="A15" s="20"/>
      <c r="B15" s="6">
        <v>1</v>
      </c>
      <c r="C15" s="6">
        <v>2</v>
      </c>
      <c r="D15" s="6">
        <v>3</v>
      </c>
      <c r="E15" s="20"/>
      <c r="F15" s="20"/>
      <c r="H15" s="4"/>
      <c r="I15" s="1" t="s">
        <v>15</v>
      </c>
      <c r="J15" s="1">
        <v>3</v>
      </c>
      <c r="Q15" s="4"/>
    </row>
    <row r="16" spans="1:17" x14ac:dyDescent="0.25">
      <c r="A16" s="1" t="s">
        <v>5</v>
      </c>
      <c r="B16" s="2">
        <f t="shared" ref="B16:B21" si="3">(E5)</f>
        <v>14</v>
      </c>
      <c r="C16" s="2">
        <f t="shared" ref="C16:C21" si="4">(K5)</f>
        <v>10.5</v>
      </c>
      <c r="D16" s="2">
        <f>(Q5)</f>
        <v>11.7</v>
      </c>
      <c r="E16" s="2">
        <f>SUM(B16:D16)</f>
        <v>36.200000000000003</v>
      </c>
      <c r="F16" s="2">
        <f>AVERAGE(B16:D16)</f>
        <v>12.066666666666668</v>
      </c>
      <c r="I16" s="1" t="s">
        <v>16</v>
      </c>
      <c r="J16" s="1">
        <v>3</v>
      </c>
    </row>
    <row r="17" spans="1:17" x14ac:dyDescent="0.25">
      <c r="A17" s="1" t="s">
        <v>6</v>
      </c>
      <c r="B17" s="2">
        <f t="shared" si="3"/>
        <v>5.2</v>
      </c>
      <c r="C17" s="2">
        <f t="shared" si="4"/>
        <v>5</v>
      </c>
      <c r="D17" s="2">
        <f t="shared" ref="D17:D20" si="5">(Q6)</f>
        <v>4.3</v>
      </c>
      <c r="E17" s="2">
        <f t="shared" ref="E17:E21" si="6">SUM(B17:D17)</f>
        <v>14.5</v>
      </c>
      <c r="F17" s="2">
        <f t="shared" ref="F17:F21" si="7">AVERAGE(B17:D17)</f>
        <v>4.833333333333333</v>
      </c>
      <c r="H17" s="4"/>
      <c r="I17" s="1" t="s">
        <v>17</v>
      </c>
      <c r="J17" s="3">
        <f>(E22^2)/(J14*J15*J16)</f>
        <v>1251.6672222222226</v>
      </c>
    </row>
    <row r="18" spans="1:17" x14ac:dyDescent="0.25">
      <c r="A18" s="1" t="s">
        <v>7</v>
      </c>
      <c r="B18" s="2">
        <f t="shared" si="3"/>
        <v>13</v>
      </c>
      <c r="C18" s="1">
        <f t="shared" si="4"/>
        <v>7</v>
      </c>
      <c r="D18" s="1">
        <f t="shared" si="5"/>
        <v>11.7</v>
      </c>
      <c r="E18" s="2">
        <f t="shared" si="6"/>
        <v>31.7</v>
      </c>
      <c r="F18" s="2">
        <f t="shared" si="7"/>
        <v>10.566666666666666</v>
      </c>
    </row>
    <row r="19" spans="1:17" x14ac:dyDescent="0.25">
      <c r="A19" s="1" t="s">
        <v>8</v>
      </c>
      <c r="B19" s="2">
        <f t="shared" si="3"/>
        <v>5.5</v>
      </c>
      <c r="C19" s="2">
        <f t="shared" si="4"/>
        <v>9.9</v>
      </c>
      <c r="D19" s="2">
        <f t="shared" si="5"/>
        <v>5</v>
      </c>
      <c r="E19" s="2">
        <f t="shared" si="6"/>
        <v>20.399999999999999</v>
      </c>
      <c r="F19" s="2">
        <f t="shared" si="7"/>
        <v>6.8</v>
      </c>
      <c r="I19" t="s">
        <v>18</v>
      </c>
    </row>
    <row r="20" spans="1:17" x14ac:dyDescent="0.25">
      <c r="A20" s="1" t="s">
        <v>9</v>
      </c>
      <c r="B20" s="2">
        <f t="shared" si="3"/>
        <v>10.5</v>
      </c>
      <c r="C20" s="2">
        <f t="shared" si="4"/>
        <v>3</v>
      </c>
      <c r="D20" s="2">
        <f t="shared" si="5"/>
        <v>5.5</v>
      </c>
      <c r="E20" s="2">
        <f t="shared" si="6"/>
        <v>19</v>
      </c>
      <c r="F20" s="2">
        <f t="shared" si="7"/>
        <v>6.333333333333333</v>
      </c>
      <c r="Q20" s="4"/>
    </row>
    <row r="21" spans="1:17" x14ac:dyDescent="0.25">
      <c r="A21" s="1" t="s">
        <v>10</v>
      </c>
      <c r="B21" s="2">
        <f t="shared" si="3"/>
        <v>9</v>
      </c>
      <c r="C21" s="2">
        <f t="shared" si="4"/>
        <v>8.8000000000000007</v>
      </c>
      <c r="D21" s="2">
        <f>(Q10)</f>
        <v>10.5</v>
      </c>
      <c r="E21" s="2">
        <f t="shared" si="6"/>
        <v>28.3</v>
      </c>
      <c r="F21" s="2">
        <f t="shared" si="7"/>
        <v>9.4333333333333336</v>
      </c>
      <c r="I21" s="8" t="s">
        <v>19</v>
      </c>
      <c r="J21" s="8" t="s">
        <v>20</v>
      </c>
      <c r="K21" s="8" t="s">
        <v>21</v>
      </c>
      <c r="L21" s="8" t="s">
        <v>22</v>
      </c>
      <c r="M21" s="8" t="s">
        <v>23</v>
      </c>
      <c r="N21" s="8" t="s">
        <v>24</v>
      </c>
      <c r="O21" s="8" t="s">
        <v>25</v>
      </c>
      <c r="P21" s="8" t="s">
        <v>26</v>
      </c>
    </row>
    <row r="22" spans="1:17" x14ac:dyDescent="0.25">
      <c r="A22" s="1" t="s">
        <v>27</v>
      </c>
      <c r="B22" s="2">
        <f>SUM(B16:B21)</f>
        <v>57.2</v>
      </c>
      <c r="C22" s="2">
        <f t="shared" ref="C22:E22" si="8">SUM(C16:C21)</f>
        <v>44.2</v>
      </c>
      <c r="D22" s="2">
        <f t="shared" si="8"/>
        <v>48.7</v>
      </c>
      <c r="E22" s="2">
        <f t="shared" si="8"/>
        <v>150.10000000000002</v>
      </c>
      <c r="F22" s="2">
        <f>SUM(F16:F21)</f>
        <v>50.033333333333331</v>
      </c>
      <c r="I22" s="1" t="s">
        <v>28</v>
      </c>
      <c r="J22" s="1">
        <f>(J16-1)</f>
        <v>2</v>
      </c>
      <c r="K22" s="9">
        <f>SUMSQ(B22:D22)/6-J17</f>
        <v>14.527777777777374</v>
      </c>
      <c r="L22" s="9">
        <f>(K22/J22)</f>
        <v>7.2638888888886868</v>
      </c>
      <c r="M22" s="9">
        <f>(L22/L27)</f>
        <v>1.2609701996334817</v>
      </c>
      <c r="N22" s="1" t="str">
        <f>IF(M22&lt;O22,"tn",IF(M22&lt;P22,"*","**"))</f>
        <v>tn</v>
      </c>
      <c r="O22" s="9">
        <f>FINV(5%,$J22,$J27)</f>
        <v>4.1028210151304032</v>
      </c>
      <c r="P22" s="9">
        <f>FINV(1%,$J22,$J27)</f>
        <v>7.5594321575479011</v>
      </c>
    </row>
    <row r="23" spans="1:17" x14ac:dyDescent="0.25">
      <c r="I23" s="1" t="s">
        <v>0</v>
      </c>
      <c r="J23" s="1">
        <f>(J14*J15)-1</f>
        <v>5</v>
      </c>
      <c r="K23" s="12">
        <f>SUMSQ(E16:E21)/J16-J17</f>
        <v>116.20944444444422</v>
      </c>
      <c r="L23" s="9">
        <f t="shared" ref="L23:L27" si="9">(K23/J23)</f>
        <v>23.241888888888845</v>
      </c>
      <c r="M23" s="9">
        <f>(L23/L27)</f>
        <v>4.0346610087761325</v>
      </c>
      <c r="N23" s="1" t="str">
        <f t="shared" ref="N23:N26" si="10">IF(M23&lt;O23,"tn",IF(M23&lt;P23,"*","**"))</f>
        <v>*</v>
      </c>
      <c r="O23" s="9">
        <f>FINV(5%, $J23,$J27)</f>
        <v>3.325834530413013</v>
      </c>
      <c r="P23" s="9">
        <f>FINV(1%,$J23,$J27)</f>
        <v>5.6363261876690833</v>
      </c>
    </row>
    <row r="24" spans="1:17" x14ac:dyDescent="0.25">
      <c r="A24" t="s">
        <v>29</v>
      </c>
      <c r="I24" s="1" t="s">
        <v>30</v>
      </c>
      <c r="J24" s="1">
        <f>(J14-1)</f>
        <v>1</v>
      </c>
      <c r="K24" s="9">
        <f>SUMSQ(E27:E28)/(J16*J15)-J17</f>
        <v>12.004999999999882</v>
      </c>
      <c r="L24" s="9">
        <f t="shared" si="9"/>
        <v>12.004999999999882</v>
      </c>
      <c r="M24" s="9">
        <f>(L24/L27)</f>
        <v>2.0840003857652309</v>
      </c>
      <c r="N24" s="1" t="str">
        <f t="shared" si="10"/>
        <v>tn</v>
      </c>
      <c r="O24" s="9">
        <f>FINV(5%,$J24,$J27)</f>
        <v>4.9646027437307128</v>
      </c>
      <c r="P24" s="9">
        <f>FINV(1%,$J24,$J27)</f>
        <v>10.044289273396597</v>
      </c>
    </row>
    <row r="25" spans="1:17" x14ac:dyDescent="0.25">
      <c r="A25" s="19" t="s">
        <v>30</v>
      </c>
      <c r="B25" s="16" t="s">
        <v>31</v>
      </c>
      <c r="C25" s="17"/>
      <c r="D25" s="18"/>
      <c r="E25" s="19" t="s">
        <v>27</v>
      </c>
      <c r="F25" s="19" t="s">
        <v>2</v>
      </c>
      <c r="I25" s="1" t="s">
        <v>31</v>
      </c>
      <c r="J25" s="1">
        <f>(J15-1)</f>
        <v>2</v>
      </c>
      <c r="K25" s="9">
        <f>SUMSQ(B29:D29)/(J16*J14)-J17</f>
        <v>69.301111111110686</v>
      </c>
      <c r="L25" s="9">
        <f t="shared" si="9"/>
        <v>34.650555555555343</v>
      </c>
      <c r="M25" s="9">
        <f>(L25/L27)</f>
        <v>6.0151412865270819</v>
      </c>
      <c r="N25" s="1" t="str">
        <f t="shared" si="10"/>
        <v>*</v>
      </c>
      <c r="O25" s="9">
        <f>FINV(5%,$J25,$J27)</f>
        <v>4.1028210151304032</v>
      </c>
      <c r="P25" s="9">
        <f>FINV(1%,$J25,$J27)</f>
        <v>7.5594321575479011</v>
      </c>
    </row>
    <row r="26" spans="1:17" x14ac:dyDescent="0.25">
      <c r="A26" s="20"/>
      <c r="B26" s="6" t="s">
        <v>32</v>
      </c>
      <c r="C26" s="6" t="s">
        <v>33</v>
      </c>
      <c r="D26" s="6" t="s">
        <v>34</v>
      </c>
      <c r="E26" s="20"/>
      <c r="F26" s="20"/>
      <c r="I26" s="1" t="s">
        <v>35</v>
      </c>
      <c r="J26" s="1">
        <f>(J23-J24-J25)</f>
        <v>2</v>
      </c>
      <c r="K26" s="9">
        <f>(K23-K24-K25)</f>
        <v>34.903333333333649</v>
      </c>
      <c r="L26" s="9">
        <f t="shared" si="9"/>
        <v>17.451666666666824</v>
      </c>
      <c r="M26" s="9">
        <f>(L26/L27)</f>
        <v>3.0295110425306326</v>
      </c>
      <c r="N26" s="1" t="str">
        <f t="shared" si="10"/>
        <v>tn</v>
      </c>
      <c r="O26" s="9">
        <f>FINV(5%,$J26,$J27)</f>
        <v>4.1028210151304032</v>
      </c>
      <c r="P26" s="9">
        <f>FINV(1%,$J26,$J27)</f>
        <v>7.5594321575479011</v>
      </c>
    </row>
    <row r="27" spans="1:17" x14ac:dyDescent="0.25">
      <c r="A27" s="1" t="s">
        <v>36</v>
      </c>
      <c r="B27" s="2">
        <f>(E16)</f>
        <v>36.200000000000003</v>
      </c>
      <c r="C27" s="2">
        <f>(E17)</f>
        <v>14.5</v>
      </c>
      <c r="D27" s="2">
        <f>(E18)</f>
        <v>31.7</v>
      </c>
      <c r="E27" s="2">
        <f>SUM(B27:D27)</f>
        <v>82.4</v>
      </c>
      <c r="F27" s="2">
        <f>E27/9</f>
        <v>9.1555555555555568</v>
      </c>
      <c r="H27" s="4"/>
      <c r="I27" s="1" t="s">
        <v>37</v>
      </c>
      <c r="J27" s="1">
        <f>(J28-J22-J23)</f>
        <v>10</v>
      </c>
      <c r="K27" s="9">
        <f>(K28-K23-K22)</f>
        <v>57.605555555555839</v>
      </c>
      <c r="L27" s="9">
        <f t="shared" si="9"/>
        <v>5.7605555555555839</v>
      </c>
      <c r="M27" s="5"/>
      <c r="N27" s="5"/>
      <c r="O27" s="5"/>
      <c r="P27" s="5"/>
    </row>
    <row r="28" spans="1:17" x14ac:dyDescent="0.25">
      <c r="A28" s="1" t="s">
        <v>38</v>
      </c>
      <c r="B28" s="2">
        <f>(E19)</f>
        <v>20.399999999999999</v>
      </c>
      <c r="C28" s="2">
        <f>(E20)</f>
        <v>19</v>
      </c>
      <c r="D28" s="2">
        <f>(E21)</f>
        <v>28.3</v>
      </c>
      <c r="E28" s="2">
        <f>SUM(B28:D28)</f>
        <v>67.7</v>
      </c>
      <c r="F28" s="2">
        <f>E28/9</f>
        <v>7.5222222222222221</v>
      </c>
      <c r="I28" s="1" t="s">
        <v>27</v>
      </c>
      <c r="J28" s="1">
        <f>(J14*J15*J16-1)</f>
        <v>17</v>
      </c>
      <c r="K28" s="12">
        <f>SUMSQ(B16:D21)-J17</f>
        <v>188.34277777777743</v>
      </c>
      <c r="L28" s="5"/>
      <c r="M28" s="5"/>
      <c r="N28" s="5"/>
      <c r="O28" s="5"/>
      <c r="P28" s="5"/>
    </row>
    <row r="29" spans="1:17" x14ac:dyDescent="0.25">
      <c r="A29" s="1" t="s">
        <v>27</v>
      </c>
      <c r="B29" s="2">
        <f>SUM(B27:B28)</f>
        <v>56.6</v>
      </c>
      <c r="C29" s="2">
        <f t="shared" ref="C29:E29" si="11">SUM(C27:C28)</f>
        <v>33.5</v>
      </c>
      <c r="D29" s="2">
        <f t="shared" si="11"/>
        <v>60</v>
      </c>
      <c r="E29" s="2">
        <f t="shared" si="11"/>
        <v>150.10000000000002</v>
      </c>
      <c r="F29" s="5"/>
      <c r="H29" s="4"/>
    </row>
    <row r="30" spans="1:17" x14ac:dyDescent="0.25">
      <c r="A30" s="1" t="s">
        <v>2</v>
      </c>
      <c r="B30" s="2">
        <f>(B29/6)</f>
        <v>9.4333333333333336</v>
      </c>
      <c r="C30" s="2">
        <f>(C29/6)</f>
        <v>5.583333333333333</v>
      </c>
      <c r="D30" s="2">
        <f>(D29/6)</f>
        <v>10</v>
      </c>
      <c r="E30" s="5"/>
      <c r="F30" s="5"/>
    </row>
    <row r="31" spans="1:17" x14ac:dyDescent="0.25">
      <c r="I31" t="s">
        <v>0</v>
      </c>
      <c r="J31" t="s">
        <v>39</v>
      </c>
      <c r="K31" t="s">
        <v>40</v>
      </c>
    </row>
    <row r="32" spans="1:17" x14ac:dyDescent="0.25">
      <c r="I32" t="s">
        <v>36</v>
      </c>
      <c r="J32" s="13">
        <f>(E27/9)</f>
        <v>9.1555555555555568</v>
      </c>
      <c r="K32" t="s">
        <v>41</v>
      </c>
    </row>
    <row r="33" spans="7:12" x14ac:dyDescent="0.25">
      <c r="H33" s="11"/>
      <c r="I33" t="s">
        <v>38</v>
      </c>
      <c r="J33" s="13">
        <f>(E28/9)</f>
        <v>7.5222222222222221</v>
      </c>
      <c r="K33" t="s">
        <v>41</v>
      </c>
      <c r="L33" s="13">
        <f>(J34+J33)</f>
        <v>10.043143785649107</v>
      </c>
    </row>
    <row r="34" spans="7:12" x14ac:dyDescent="0.25">
      <c r="G34" t="s">
        <v>42</v>
      </c>
      <c r="H34" s="11">
        <v>3.1509999999999998</v>
      </c>
      <c r="I34" t="s">
        <v>43</v>
      </c>
      <c r="J34" s="13">
        <f>(H34*(L27/(J16*J15))^0.5)</f>
        <v>2.5209215634268847</v>
      </c>
      <c r="L34" s="13">
        <f>(J34+J32)</f>
        <v>11.676477118982442</v>
      </c>
    </row>
    <row r="35" spans="7:12" x14ac:dyDescent="0.25">
      <c r="H35" s="11"/>
      <c r="I35" t="s">
        <v>32</v>
      </c>
      <c r="J35" s="13">
        <f>(B29/6)</f>
        <v>9.4333333333333336</v>
      </c>
      <c r="K35" t="s">
        <v>51</v>
      </c>
    </row>
    <row r="36" spans="7:12" x14ac:dyDescent="0.25">
      <c r="I36" t="s">
        <v>33</v>
      </c>
      <c r="J36" s="13">
        <f>(C29/6)</f>
        <v>5.583333333333333</v>
      </c>
      <c r="K36" t="s">
        <v>41</v>
      </c>
    </row>
    <row r="37" spans="7:12" x14ac:dyDescent="0.25">
      <c r="H37" s="11"/>
      <c r="I37" t="s">
        <v>34</v>
      </c>
      <c r="J37" s="13">
        <f>(D29/6)</f>
        <v>10</v>
      </c>
      <c r="K37" t="s">
        <v>51</v>
      </c>
      <c r="L37" s="13">
        <f>(J38+J36)</f>
        <v>9.3821852139946174</v>
      </c>
    </row>
    <row r="38" spans="7:12" x14ac:dyDescent="0.25">
      <c r="G38" t="s">
        <v>44</v>
      </c>
      <c r="H38" s="11">
        <v>3.8769999999999998</v>
      </c>
      <c r="I38" t="s">
        <v>43</v>
      </c>
      <c r="J38" s="13">
        <f>(H38*(L27/(J16*J14))^0.5)</f>
        <v>3.7988518806612839</v>
      </c>
      <c r="L38" s="13">
        <f>(J38+J35)</f>
        <v>13.232185213994617</v>
      </c>
    </row>
    <row r="39" spans="7:12" x14ac:dyDescent="0.25">
      <c r="H39" s="11"/>
    </row>
  </sheetData>
  <mergeCells count="17">
    <mergeCell ref="A25:A26"/>
    <mergeCell ref="B25:D25"/>
    <mergeCell ref="E25:E26"/>
    <mergeCell ref="F25:F26"/>
    <mergeCell ref="M3:M4"/>
    <mergeCell ref="N3:P3"/>
    <mergeCell ref="Q3:Q4"/>
    <mergeCell ref="A14:A15"/>
    <mergeCell ref="B14:D14"/>
    <mergeCell ref="E14:E15"/>
    <mergeCell ref="F14:F15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opLeftCell="A17" workbookViewId="0">
      <selection activeCell="J38" sqref="J38"/>
    </sheetView>
  </sheetViews>
  <sheetFormatPr defaultRowHeight="15" x14ac:dyDescent="0.25"/>
  <cols>
    <col min="10" max="10" width="9.5703125" bestFit="1" customWidth="1"/>
  </cols>
  <sheetData>
    <row r="1" spans="1:17" x14ac:dyDescent="0.25">
      <c r="A1" t="s">
        <v>47</v>
      </c>
    </row>
    <row r="3" spans="1:17" x14ac:dyDescent="0.25">
      <c r="A3" s="19" t="s">
        <v>0</v>
      </c>
      <c r="B3" s="21" t="s">
        <v>1</v>
      </c>
      <c r="C3" s="22"/>
      <c r="D3" s="23"/>
      <c r="E3" s="19" t="s">
        <v>2</v>
      </c>
      <c r="G3" s="19" t="s">
        <v>0</v>
      </c>
      <c r="H3" s="16" t="s">
        <v>3</v>
      </c>
      <c r="I3" s="17"/>
      <c r="J3" s="18"/>
      <c r="K3" s="19" t="s">
        <v>2</v>
      </c>
      <c r="M3" s="19" t="s">
        <v>0</v>
      </c>
      <c r="N3" s="16" t="s">
        <v>4</v>
      </c>
      <c r="O3" s="17"/>
      <c r="P3" s="18"/>
      <c r="Q3" s="19" t="s">
        <v>2</v>
      </c>
    </row>
    <row r="4" spans="1:17" x14ac:dyDescent="0.25">
      <c r="A4" s="20"/>
      <c r="B4" s="6">
        <v>1</v>
      </c>
      <c r="C4" s="6">
        <v>2</v>
      </c>
      <c r="D4" s="6">
        <v>3</v>
      </c>
      <c r="E4" s="20"/>
      <c r="G4" s="20"/>
      <c r="H4" s="6">
        <v>1</v>
      </c>
      <c r="I4" s="7">
        <v>2</v>
      </c>
      <c r="J4" s="6">
        <v>3</v>
      </c>
      <c r="K4" s="20"/>
      <c r="M4" s="20"/>
      <c r="N4" s="6">
        <v>1</v>
      </c>
      <c r="O4" s="6">
        <v>2</v>
      </c>
      <c r="P4" s="6">
        <v>3</v>
      </c>
      <c r="Q4" s="20"/>
    </row>
    <row r="5" spans="1:17" x14ac:dyDescent="0.25">
      <c r="A5" s="1" t="s">
        <v>5</v>
      </c>
      <c r="B5" s="1">
        <v>2.2599999999999998</v>
      </c>
      <c r="C5" s="1"/>
      <c r="D5" s="1"/>
      <c r="E5" s="2">
        <f>AVERAGE(B5:D5)</f>
        <v>2.2599999999999998</v>
      </c>
      <c r="G5" s="1" t="s">
        <v>5</v>
      </c>
      <c r="H5" s="1">
        <v>2.15</v>
      </c>
      <c r="I5" s="1"/>
      <c r="J5" s="1"/>
      <c r="K5" s="3">
        <f>AVERAGE(H5:J5)</f>
        <v>2.15</v>
      </c>
      <c r="M5" s="1" t="s">
        <v>5</v>
      </c>
      <c r="N5" s="1">
        <v>2.19</v>
      </c>
      <c r="O5" s="1"/>
      <c r="P5" s="1"/>
      <c r="Q5" s="2">
        <f>AVERAGE(N5:P5)</f>
        <v>2.19</v>
      </c>
    </row>
    <row r="6" spans="1:17" x14ac:dyDescent="0.25">
      <c r="A6" s="1" t="s">
        <v>6</v>
      </c>
      <c r="B6" s="1">
        <v>2.15</v>
      </c>
      <c r="C6" s="1"/>
      <c r="D6" s="1"/>
      <c r="E6" s="2">
        <f t="shared" ref="E6:E10" si="0">AVERAGE(B6:D6)</f>
        <v>2.15</v>
      </c>
      <c r="G6" s="1" t="s">
        <v>6</v>
      </c>
      <c r="H6" s="1">
        <v>2.15</v>
      </c>
      <c r="I6" s="1"/>
      <c r="J6" s="1"/>
      <c r="K6" s="2">
        <f t="shared" ref="K6:K10" si="1">AVERAGE(H6:J6)</f>
        <v>2.15</v>
      </c>
      <c r="M6" s="1" t="s">
        <v>6</v>
      </c>
      <c r="N6" s="1">
        <v>2.12</v>
      </c>
      <c r="O6" s="1"/>
      <c r="P6" s="1"/>
      <c r="Q6" s="2">
        <f t="shared" ref="Q6:Q10" si="2">AVERAGE(N6:P6)</f>
        <v>2.12</v>
      </c>
    </row>
    <row r="7" spans="1:17" x14ac:dyDescent="0.25">
      <c r="A7" s="1" t="s">
        <v>7</v>
      </c>
      <c r="B7" s="1">
        <v>2.2200000000000002</v>
      </c>
      <c r="C7" s="1"/>
      <c r="D7" s="1"/>
      <c r="E7" s="2">
        <f t="shared" si="0"/>
        <v>2.2200000000000002</v>
      </c>
      <c r="G7" s="1" t="s">
        <v>7</v>
      </c>
      <c r="H7" s="1">
        <v>2.12</v>
      </c>
      <c r="I7" s="1"/>
      <c r="J7" s="1"/>
      <c r="K7" s="1">
        <f t="shared" si="1"/>
        <v>2.12</v>
      </c>
      <c r="M7" s="1" t="s">
        <v>7</v>
      </c>
      <c r="N7" s="1">
        <v>2.15</v>
      </c>
      <c r="O7" s="1"/>
      <c r="P7" s="1"/>
      <c r="Q7" s="1">
        <f t="shared" si="2"/>
        <v>2.15</v>
      </c>
    </row>
    <row r="8" spans="1:17" x14ac:dyDescent="0.25">
      <c r="A8" s="1" t="s">
        <v>8</v>
      </c>
      <c r="B8" s="1">
        <v>2.2200000000000002</v>
      </c>
      <c r="C8" s="1"/>
      <c r="D8" s="1"/>
      <c r="E8" s="2">
        <f t="shared" si="0"/>
        <v>2.2200000000000002</v>
      </c>
      <c r="G8" s="1" t="s">
        <v>8</v>
      </c>
      <c r="H8" s="1">
        <v>2.15</v>
      </c>
      <c r="I8" s="1"/>
      <c r="J8" s="1"/>
      <c r="K8" s="2">
        <f t="shared" si="1"/>
        <v>2.15</v>
      </c>
      <c r="M8" s="1" t="s">
        <v>8</v>
      </c>
      <c r="N8" s="1">
        <v>2.12</v>
      </c>
      <c r="O8" s="1"/>
      <c r="P8" s="1"/>
      <c r="Q8" s="2">
        <f t="shared" si="2"/>
        <v>2.12</v>
      </c>
    </row>
    <row r="9" spans="1:17" x14ac:dyDescent="0.25">
      <c r="A9" s="1" t="s">
        <v>9</v>
      </c>
      <c r="B9" s="1">
        <v>2.19</v>
      </c>
      <c r="C9" s="1"/>
      <c r="D9" s="1"/>
      <c r="E9" s="2">
        <f t="shared" si="0"/>
        <v>2.19</v>
      </c>
      <c r="G9" s="1" t="s">
        <v>9</v>
      </c>
      <c r="H9" s="1">
        <v>2.29</v>
      </c>
      <c r="I9" s="1"/>
      <c r="J9" s="1"/>
      <c r="K9" s="2">
        <f t="shared" si="1"/>
        <v>2.29</v>
      </c>
      <c r="M9" s="1" t="s">
        <v>9</v>
      </c>
      <c r="N9" s="1">
        <v>2.19</v>
      </c>
      <c r="O9" s="1"/>
      <c r="P9" s="1"/>
      <c r="Q9" s="2">
        <f t="shared" si="2"/>
        <v>2.19</v>
      </c>
    </row>
    <row r="10" spans="1:17" x14ac:dyDescent="0.25">
      <c r="A10" s="1" t="s">
        <v>10</v>
      </c>
      <c r="B10" s="1">
        <v>2.19</v>
      </c>
      <c r="C10" s="1"/>
      <c r="D10" s="1"/>
      <c r="E10" s="2">
        <f t="shared" si="0"/>
        <v>2.19</v>
      </c>
      <c r="G10" s="1" t="s">
        <v>10</v>
      </c>
      <c r="H10" s="1">
        <v>2.29</v>
      </c>
      <c r="I10" s="1"/>
      <c r="J10" s="1"/>
      <c r="K10" s="2">
        <f t="shared" si="1"/>
        <v>2.29</v>
      </c>
      <c r="M10" s="1" t="s">
        <v>10</v>
      </c>
      <c r="N10" s="1">
        <v>2.19</v>
      </c>
      <c r="O10" s="1"/>
      <c r="P10" s="1"/>
      <c r="Q10" s="2">
        <f t="shared" si="2"/>
        <v>2.19</v>
      </c>
    </row>
    <row r="12" spans="1:17" x14ac:dyDescent="0.25">
      <c r="A12" t="s">
        <v>48</v>
      </c>
      <c r="I12" t="s">
        <v>11</v>
      </c>
    </row>
    <row r="14" spans="1:17" x14ac:dyDescent="0.25">
      <c r="A14" s="19" t="s">
        <v>0</v>
      </c>
      <c r="B14" s="21" t="s">
        <v>12</v>
      </c>
      <c r="C14" s="22"/>
      <c r="D14" s="23"/>
      <c r="E14" s="19" t="s">
        <v>13</v>
      </c>
      <c r="F14" s="19" t="s">
        <v>2</v>
      </c>
      <c r="I14" s="1" t="s">
        <v>14</v>
      </c>
      <c r="J14" s="1">
        <v>2</v>
      </c>
    </row>
    <row r="15" spans="1:17" x14ac:dyDescent="0.25">
      <c r="A15" s="20"/>
      <c r="B15" s="6">
        <v>1</v>
      </c>
      <c r="C15" s="6">
        <v>2</v>
      </c>
      <c r="D15" s="6">
        <v>3</v>
      </c>
      <c r="E15" s="20"/>
      <c r="F15" s="20"/>
      <c r="H15" s="4"/>
      <c r="I15" s="1" t="s">
        <v>15</v>
      </c>
      <c r="J15" s="1">
        <v>3</v>
      </c>
      <c r="Q15" s="4"/>
    </row>
    <row r="16" spans="1:17" x14ac:dyDescent="0.25">
      <c r="A16" s="1" t="s">
        <v>5</v>
      </c>
      <c r="B16" s="2">
        <f t="shared" ref="B16:B21" si="3">(E5)</f>
        <v>2.2599999999999998</v>
      </c>
      <c r="C16" s="2">
        <f t="shared" ref="C16:C21" si="4">(K5)</f>
        <v>2.15</v>
      </c>
      <c r="D16" s="2">
        <f>(Q5)</f>
        <v>2.19</v>
      </c>
      <c r="E16" s="2">
        <f>SUM(B16:D16)</f>
        <v>6.6</v>
      </c>
      <c r="F16" s="2">
        <f>AVERAGE(B16:D16)</f>
        <v>2.1999999999999997</v>
      </c>
      <c r="I16" s="1" t="s">
        <v>16</v>
      </c>
      <c r="J16" s="1">
        <v>3</v>
      </c>
    </row>
    <row r="17" spans="1:17" x14ac:dyDescent="0.25">
      <c r="A17" s="1" t="s">
        <v>6</v>
      </c>
      <c r="B17" s="2">
        <f t="shared" si="3"/>
        <v>2.15</v>
      </c>
      <c r="C17" s="2">
        <f t="shared" si="4"/>
        <v>2.15</v>
      </c>
      <c r="D17" s="2">
        <f t="shared" ref="D17:D20" si="5">(Q6)</f>
        <v>2.12</v>
      </c>
      <c r="E17" s="2">
        <f t="shared" ref="E17:E21" si="6">SUM(B17:D17)</f>
        <v>6.42</v>
      </c>
      <c r="F17" s="2">
        <f t="shared" ref="F17:F21" si="7">AVERAGE(B17:D17)</f>
        <v>2.14</v>
      </c>
      <c r="H17" s="4"/>
      <c r="I17" s="1" t="s">
        <v>17</v>
      </c>
      <c r="J17" s="2">
        <f>(E22^2)/(J14*J15*J16)</f>
        <v>85.97975555555557</v>
      </c>
    </row>
    <row r="18" spans="1:17" x14ac:dyDescent="0.25">
      <c r="A18" s="1" t="s">
        <v>7</v>
      </c>
      <c r="B18" s="2">
        <f t="shared" si="3"/>
        <v>2.2200000000000002</v>
      </c>
      <c r="C18" s="1">
        <f t="shared" si="4"/>
        <v>2.12</v>
      </c>
      <c r="D18" s="1">
        <f t="shared" si="5"/>
        <v>2.15</v>
      </c>
      <c r="E18" s="2">
        <f t="shared" si="6"/>
        <v>6.49</v>
      </c>
      <c r="F18" s="2">
        <f t="shared" si="7"/>
        <v>2.1633333333333336</v>
      </c>
    </row>
    <row r="19" spans="1:17" x14ac:dyDescent="0.25">
      <c r="A19" s="1" t="s">
        <v>8</v>
      </c>
      <c r="B19" s="2">
        <f t="shared" si="3"/>
        <v>2.2200000000000002</v>
      </c>
      <c r="C19" s="2">
        <f t="shared" si="4"/>
        <v>2.15</v>
      </c>
      <c r="D19" s="2">
        <f t="shared" si="5"/>
        <v>2.12</v>
      </c>
      <c r="E19" s="2">
        <f t="shared" si="6"/>
        <v>6.49</v>
      </c>
      <c r="F19" s="2">
        <f t="shared" si="7"/>
        <v>2.1633333333333336</v>
      </c>
      <c r="I19" t="s">
        <v>18</v>
      </c>
    </row>
    <row r="20" spans="1:17" x14ac:dyDescent="0.25">
      <c r="A20" s="1" t="s">
        <v>9</v>
      </c>
      <c r="B20" s="2">
        <f t="shared" si="3"/>
        <v>2.19</v>
      </c>
      <c r="C20" s="2">
        <f t="shared" si="4"/>
        <v>2.29</v>
      </c>
      <c r="D20" s="2">
        <f t="shared" si="5"/>
        <v>2.19</v>
      </c>
      <c r="E20" s="2">
        <f t="shared" si="6"/>
        <v>6.67</v>
      </c>
      <c r="F20" s="2">
        <f t="shared" si="7"/>
        <v>2.2233333333333332</v>
      </c>
      <c r="Q20" s="4"/>
    </row>
    <row r="21" spans="1:17" x14ac:dyDescent="0.25">
      <c r="A21" s="1" t="s">
        <v>10</v>
      </c>
      <c r="B21" s="2">
        <f t="shared" si="3"/>
        <v>2.19</v>
      </c>
      <c r="C21" s="2">
        <f t="shared" si="4"/>
        <v>2.29</v>
      </c>
      <c r="D21" s="2">
        <f>(Q10)</f>
        <v>2.19</v>
      </c>
      <c r="E21" s="2">
        <f t="shared" si="6"/>
        <v>6.67</v>
      </c>
      <c r="F21" s="2">
        <f t="shared" si="7"/>
        <v>2.2233333333333332</v>
      </c>
      <c r="I21" s="8" t="s">
        <v>19</v>
      </c>
      <c r="J21" s="8" t="s">
        <v>20</v>
      </c>
      <c r="K21" s="8" t="s">
        <v>21</v>
      </c>
      <c r="L21" s="8" t="s">
        <v>22</v>
      </c>
      <c r="M21" s="8" t="s">
        <v>23</v>
      </c>
      <c r="N21" s="8" t="s">
        <v>24</v>
      </c>
      <c r="O21" s="8" t="s">
        <v>25</v>
      </c>
      <c r="P21" s="8" t="s">
        <v>26</v>
      </c>
    </row>
    <row r="22" spans="1:17" x14ac:dyDescent="0.25">
      <c r="A22" s="1" t="s">
        <v>27</v>
      </c>
      <c r="B22" s="2">
        <f>SUM(B16:B21)</f>
        <v>13.23</v>
      </c>
      <c r="C22" s="2">
        <f t="shared" ref="C22:E22" si="8">SUM(C16:C21)</f>
        <v>13.149999999999999</v>
      </c>
      <c r="D22" s="2">
        <f t="shared" si="8"/>
        <v>12.96</v>
      </c>
      <c r="E22" s="2">
        <f t="shared" si="8"/>
        <v>39.340000000000003</v>
      </c>
      <c r="F22" s="2">
        <f>SUM(F16:F21)</f>
        <v>13.113333333333333</v>
      </c>
      <c r="I22" s="1" t="s">
        <v>28</v>
      </c>
      <c r="J22" s="1">
        <f>(J16-1)</f>
        <v>2</v>
      </c>
      <c r="K22" s="9">
        <f>SUMSQ(B22:D22)/6-J17</f>
        <v>6.4111111110776164E-3</v>
      </c>
      <c r="L22" s="1">
        <f>(K22/J22)</f>
        <v>3.2055555555388082E-3</v>
      </c>
      <c r="M22" s="1">
        <f>(L22/L27)</f>
        <v>1.3215758130927882</v>
      </c>
      <c r="N22" s="1" t="str">
        <f>IF(M22&lt;O22,"tn",IF(M22&lt;P22,"*","**"))</f>
        <v>tn</v>
      </c>
      <c r="O22" s="1">
        <f>FINV(5%,$J22,$J27)</f>
        <v>4.1028210151304032</v>
      </c>
      <c r="P22" s="1">
        <f>FINV(1%,$J22,$J27)</f>
        <v>7.5594321575479011</v>
      </c>
    </row>
    <row r="23" spans="1:17" x14ac:dyDescent="0.25">
      <c r="I23" s="1" t="s">
        <v>0</v>
      </c>
      <c r="J23" s="1">
        <f>(J14*J15)-1</f>
        <v>5</v>
      </c>
      <c r="K23" s="9">
        <f>SUMSQ(E16:E21)/J16-J17</f>
        <v>1.8377777777772053E-2</v>
      </c>
      <c r="L23" s="1">
        <f t="shared" ref="L23:L27" si="9">(K23/J23)</f>
        <v>3.6755555555544107E-3</v>
      </c>
      <c r="M23" s="1">
        <f>(L23/L27)</f>
        <v>1.5153458543266627</v>
      </c>
      <c r="N23" s="1" t="str">
        <f t="shared" ref="N23:N26" si="10">IF(M23&lt;O23,"tn",IF(M23&lt;P23,"*","**"))</f>
        <v>tn</v>
      </c>
      <c r="O23" s="1">
        <f>FINV(5%, $J23,$J27)</f>
        <v>3.325834530413013</v>
      </c>
      <c r="P23" s="1">
        <f>FINV(1%,$J23,$J27)</f>
        <v>5.6363261876690833</v>
      </c>
    </row>
    <row r="24" spans="1:17" x14ac:dyDescent="0.25">
      <c r="A24" t="s">
        <v>29</v>
      </c>
      <c r="I24" s="1" t="s">
        <v>30</v>
      </c>
      <c r="J24" s="1">
        <f>(J14-1)</f>
        <v>1</v>
      </c>
      <c r="K24" s="9">
        <f>SUMSQ(E27:E28)/(J16*J15)-J17</f>
        <v>5.6888888888693145E-3</v>
      </c>
      <c r="L24" s="1">
        <f t="shared" si="9"/>
        <v>5.6888888888693145E-3</v>
      </c>
      <c r="M24" s="1">
        <f>(L24/L27)</f>
        <v>2.345396243690518</v>
      </c>
      <c r="N24" s="1" t="str">
        <f t="shared" si="10"/>
        <v>tn</v>
      </c>
      <c r="O24" s="1">
        <f>FINV(5%,$J24,$J27)</f>
        <v>4.9646027437307128</v>
      </c>
      <c r="P24" s="1">
        <f>FINV(1%,$J24,$J27)</f>
        <v>10.044289273396597</v>
      </c>
    </row>
    <row r="25" spans="1:17" x14ac:dyDescent="0.25">
      <c r="A25" s="19" t="s">
        <v>30</v>
      </c>
      <c r="B25" s="16" t="s">
        <v>31</v>
      </c>
      <c r="C25" s="17"/>
      <c r="D25" s="18"/>
      <c r="E25" s="19" t="s">
        <v>27</v>
      </c>
      <c r="F25" s="19" t="s">
        <v>2</v>
      </c>
      <c r="I25" s="1" t="s">
        <v>31</v>
      </c>
      <c r="J25" s="1">
        <f>(J15-1)</f>
        <v>2</v>
      </c>
      <c r="K25" s="9">
        <f>SUMSQ(B29:D29)/(J16*J14)-J17</f>
        <v>5.4444444442935946E-4</v>
      </c>
      <c r="L25" s="1">
        <f t="shared" si="9"/>
        <v>2.7222222221467973E-4</v>
      </c>
      <c r="M25" s="1">
        <f>(L25/L27)</f>
        <v>0.11223087493949863</v>
      </c>
      <c r="N25" s="1" t="str">
        <f t="shared" si="10"/>
        <v>tn</v>
      </c>
      <c r="O25" s="1">
        <f>FINV(5%,$J25,$J27)</f>
        <v>4.1028210151304032</v>
      </c>
      <c r="P25" s="1">
        <f>FINV(1%,$J25,$J27)</f>
        <v>7.5594321575479011</v>
      </c>
    </row>
    <row r="26" spans="1:17" x14ac:dyDescent="0.25">
      <c r="A26" s="20"/>
      <c r="B26" s="6" t="s">
        <v>32</v>
      </c>
      <c r="C26" s="6" t="s">
        <v>33</v>
      </c>
      <c r="D26" s="6" t="s">
        <v>34</v>
      </c>
      <c r="E26" s="20"/>
      <c r="F26" s="20"/>
      <c r="I26" s="1" t="s">
        <v>35</v>
      </c>
      <c r="J26" s="1">
        <f>(J23-J24-J25)</f>
        <v>2</v>
      </c>
      <c r="K26" s="1">
        <f>(K23-K24-K25)</f>
        <v>1.2144444444473379E-2</v>
      </c>
      <c r="L26" s="1">
        <f t="shared" si="9"/>
        <v>6.0722222222366895E-3</v>
      </c>
      <c r="M26" s="1">
        <f>(L26/L27)</f>
        <v>2.503435639031899</v>
      </c>
      <c r="N26" s="1" t="str">
        <f t="shared" si="10"/>
        <v>tn</v>
      </c>
      <c r="O26" s="1">
        <f>FINV(5%,$J26,$J27)</f>
        <v>4.1028210151304032</v>
      </c>
      <c r="P26" s="1">
        <f>FINV(1%,$J26,$J27)</f>
        <v>7.5594321575479011</v>
      </c>
    </row>
    <row r="27" spans="1:17" x14ac:dyDescent="0.25">
      <c r="A27" s="1" t="s">
        <v>36</v>
      </c>
      <c r="B27" s="2">
        <f>(E16)</f>
        <v>6.6</v>
      </c>
      <c r="C27" s="2">
        <f>(E17)</f>
        <v>6.42</v>
      </c>
      <c r="D27" s="2">
        <f>(E18)</f>
        <v>6.49</v>
      </c>
      <c r="E27" s="2">
        <f>SUM(B27:D27)</f>
        <v>19.509999999999998</v>
      </c>
      <c r="F27" s="2">
        <f>E27/9</f>
        <v>2.1677777777777774</v>
      </c>
      <c r="H27" s="4"/>
      <c r="I27" s="1" t="s">
        <v>37</v>
      </c>
      <c r="J27" s="1">
        <f>(J28-J22-J23)</f>
        <v>10</v>
      </c>
      <c r="K27" s="1">
        <f>(K28-K23-K22)</f>
        <v>2.4255555555583896E-2</v>
      </c>
      <c r="L27" s="1">
        <f t="shared" si="9"/>
        <v>2.4255555555583895E-3</v>
      </c>
      <c r="M27" s="5"/>
      <c r="N27" s="5"/>
      <c r="O27" s="5"/>
      <c r="P27" s="5"/>
    </row>
    <row r="28" spans="1:17" x14ac:dyDescent="0.25">
      <c r="A28" s="1" t="s">
        <v>38</v>
      </c>
      <c r="B28" s="2">
        <f>(E19)</f>
        <v>6.49</v>
      </c>
      <c r="C28" s="2">
        <f>(E20)</f>
        <v>6.67</v>
      </c>
      <c r="D28" s="2">
        <f>(E21)</f>
        <v>6.67</v>
      </c>
      <c r="E28" s="2">
        <f>SUM(B28:D28)</f>
        <v>19.829999999999998</v>
      </c>
      <c r="F28" s="2">
        <f>E28/9</f>
        <v>2.2033333333333331</v>
      </c>
      <c r="I28" s="1" t="s">
        <v>27</v>
      </c>
      <c r="J28" s="1">
        <f>(J14*J15*J16-1)</f>
        <v>17</v>
      </c>
      <c r="K28" s="1">
        <f>SUMSQ(B16:D21)-J17</f>
        <v>4.9044444444433566E-2</v>
      </c>
      <c r="L28" s="5"/>
      <c r="M28" s="5"/>
      <c r="N28" s="5"/>
      <c r="O28" s="5"/>
      <c r="P28" s="5"/>
    </row>
    <row r="29" spans="1:17" x14ac:dyDescent="0.25">
      <c r="A29" s="1" t="s">
        <v>27</v>
      </c>
      <c r="B29" s="2">
        <f>SUM(B27:B28)</f>
        <v>13.09</v>
      </c>
      <c r="C29" s="2">
        <f t="shared" ref="C29:E29" si="11">SUM(C27:C28)</f>
        <v>13.09</v>
      </c>
      <c r="D29" s="2">
        <f t="shared" si="11"/>
        <v>13.16</v>
      </c>
      <c r="E29" s="2">
        <f t="shared" si="11"/>
        <v>39.339999999999996</v>
      </c>
      <c r="F29" s="5"/>
      <c r="H29" s="4"/>
    </row>
    <row r="30" spans="1:17" x14ac:dyDescent="0.25">
      <c r="A30" s="1" t="s">
        <v>2</v>
      </c>
      <c r="B30" s="2">
        <f>(B29/6)</f>
        <v>2.1816666666666666</v>
      </c>
      <c r="C30" s="2">
        <f>(C29/6)</f>
        <v>2.1816666666666666</v>
      </c>
      <c r="D30" s="2">
        <f>(D29/6)</f>
        <v>2.1933333333333334</v>
      </c>
      <c r="E30" s="5"/>
      <c r="F30" s="5"/>
    </row>
    <row r="31" spans="1:17" x14ac:dyDescent="0.25">
      <c r="I31" t="s">
        <v>0</v>
      </c>
      <c r="J31" t="s">
        <v>39</v>
      </c>
      <c r="K31" t="s">
        <v>40</v>
      </c>
    </row>
    <row r="32" spans="1:17" x14ac:dyDescent="0.25">
      <c r="I32" t="s">
        <v>36</v>
      </c>
      <c r="J32">
        <f>(E27/9)</f>
        <v>2.1677777777777774</v>
      </c>
      <c r="K32" t="s">
        <v>41</v>
      </c>
    </row>
    <row r="33" spans="7:12" x14ac:dyDescent="0.25">
      <c r="H33" s="11"/>
      <c r="I33" t="s">
        <v>38</v>
      </c>
      <c r="J33">
        <f>(E28/9)</f>
        <v>2.2033333333333331</v>
      </c>
      <c r="K33" t="s">
        <v>41</v>
      </c>
      <c r="L33">
        <f>(J34+J33)</f>
        <v>2.2550621759494036</v>
      </c>
    </row>
    <row r="34" spans="7:12" x14ac:dyDescent="0.25">
      <c r="G34" t="s">
        <v>42</v>
      </c>
      <c r="H34" s="11">
        <v>3.1509999999999998</v>
      </c>
      <c r="I34" t="s">
        <v>43</v>
      </c>
      <c r="J34">
        <f>(H34*(L27/9)^0.5)</f>
        <v>5.172884261607047E-2</v>
      </c>
      <c r="L34">
        <f>(J34+J32)</f>
        <v>2.2195066203938478</v>
      </c>
    </row>
    <row r="35" spans="7:12" x14ac:dyDescent="0.25">
      <c r="H35" s="11"/>
      <c r="I35" t="s">
        <v>32</v>
      </c>
      <c r="J35">
        <f>(B29/6)</f>
        <v>2.1816666666666666</v>
      </c>
      <c r="K35" t="s">
        <v>41</v>
      </c>
    </row>
    <row r="36" spans="7:12" x14ac:dyDescent="0.25">
      <c r="I36" t="s">
        <v>33</v>
      </c>
      <c r="J36">
        <f>(C29/6)</f>
        <v>2.1816666666666666</v>
      </c>
      <c r="K36" t="s">
        <v>41</v>
      </c>
    </row>
    <row r="37" spans="7:12" x14ac:dyDescent="0.25">
      <c r="H37" s="11"/>
      <c r="I37" t="s">
        <v>34</v>
      </c>
      <c r="J37">
        <f>(D29/6)</f>
        <v>2.1933333333333334</v>
      </c>
      <c r="K37" t="s">
        <v>41</v>
      </c>
      <c r="L37">
        <f>(J38+J37)</f>
        <v>2.2712850688841053</v>
      </c>
    </row>
    <row r="38" spans="7:12" x14ac:dyDescent="0.25">
      <c r="G38" t="s">
        <v>44</v>
      </c>
      <c r="H38" s="11">
        <v>3.8769999999999998</v>
      </c>
      <c r="I38" t="s">
        <v>43</v>
      </c>
      <c r="J38">
        <f>(H38*(L27/6)^0.5)</f>
        <v>7.7951735550771867E-2</v>
      </c>
      <c r="L38">
        <f>(J38+J35)</f>
        <v>2.2596184022174386</v>
      </c>
    </row>
    <row r="39" spans="7:12" x14ac:dyDescent="0.25">
      <c r="H39" s="11"/>
    </row>
  </sheetData>
  <mergeCells count="17">
    <mergeCell ref="A25:A26"/>
    <mergeCell ref="B25:D25"/>
    <mergeCell ref="E25:E26"/>
    <mergeCell ref="F25:F26"/>
    <mergeCell ref="M3:M4"/>
    <mergeCell ref="N3:P3"/>
    <mergeCell ref="Q3:Q4"/>
    <mergeCell ref="A14:A15"/>
    <mergeCell ref="B14:D14"/>
    <mergeCell ref="E14:E15"/>
    <mergeCell ref="F14:F15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tabSelected="1" topLeftCell="A15" workbookViewId="0">
      <selection activeCell="N16" sqref="N16"/>
    </sheetView>
  </sheetViews>
  <sheetFormatPr defaultRowHeight="15" x14ac:dyDescent="0.25"/>
  <cols>
    <col min="10" max="10" width="9.28515625" customWidth="1"/>
    <col min="11" max="11" width="7.7109375" customWidth="1"/>
    <col min="13" max="13" width="8.140625" customWidth="1"/>
  </cols>
  <sheetData>
    <row r="1" spans="1:17" x14ac:dyDescent="0.25">
      <c r="A1" t="s">
        <v>50</v>
      </c>
    </row>
    <row r="3" spans="1:17" x14ac:dyDescent="0.25">
      <c r="A3" s="19" t="s">
        <v>0</v>
      </c>
      <c r="B3" s="21" t="s">
        <v>1</v>
      </c>
      <c r="C3" s="22"/>
      <c r="D3" s="23"/>
      <c r="E3" s="19" t="s">
        <v>2</v>
      </c>
      <c r="G3" s="19" t="s">
        <v>0</v>
      </c>
      <c r="H3" s="16" t="s">
        <v>3</v>
      </c>
      <c r="I3" s="17"/>
      <c r="J3" s="18"/>
      <c r="K3" s="19" t="s">
        <v>2</v>
      </c>
      <c r="M3" s="19" t="s">
        <v>0</v>
      </c>
      <c r="N3" s="16" t="s">
        <v>4</v>
      </c>
      <c r="O3" s="17"/>
      <c r="P3" s="18"/>
      <c r="Q3" s="19" t="s">
        <v>2</v>
      </c>
    </row>
    <row r="4" spans="1:17" x14ac:dyDescent="0.25">
      <c r="A4" s="20"/>
      <c r="B4" s="6">
        <v>1</v>
      </c>
      <c r="C4" s="6">
        <v>2</v>
      </c>
      <c r="D4" s="6">
        <v>3</v>
      </c>
      <c r="E4" s="20"/>
      <c r="G4" s="20"/>
      <c r="H4" s="6">
        <v>1</v>
      </c>
      <c r="I4" s="7">
        <v>2</v>
      </c>
      <c r="J4" s="6">
        <v>3</v>
      </c>
      <c r="K4" s="20"/>
      <c r="M4" s="20"/>
      <c r="N4" s="6">
        <v>1</v>
      </c>
      <c r="O4" s="6">
        <v>2</v>
      </c>
      <c r="P4" s="6">
        <v>3</v>
      </c>
      <c r="Q4" s="20"/>
    </row>
    <row r="5" spans="1:17" x14ac:dyDescent="0.25">
      <c r="A5" s="1" t="s">
        <v>5</v>
      </c>
      <c r="B5" s="1">
        <v>0.11</v>
      </c>
      <c r="C5" s="1"/>
      <c r="D5" s="1"/>
      <c r="E5" s="2">
        <f t="shared" ref="E5:E10" si="0">AVERAGE(B5:D5)</f>
        <v>0.11</v>
      </c>
      <c r="G5" s="1" t="s">
        <v>5</v>
      </c>
      <c r="H5" s="1">
        <v>0.18</v>
      </c>
      <c r="I5" s="1"/>
      <c r="J5" s="1"/>
      <c r="K5" s="2">
        <f>AVERAGE(H5:J5)</f>
        <v>0.18</v>
      </c>
      <c r="M5" s="1" t="s">
        <v>5</v>
      </c>
      <c r="N5" s="1">
        <v>0.16</v>
      </c>
      <c r="O5" s="1"/>
      <c r="P5" s="1"/>
      <c r="Q5" s="2">
        <f>AVERAGE(N5:P5)</f>
        <v>0.16</v>
      </c>
    </row>
    <row r="6" spans="1:17" x14ac:dyDescent="0.25">
      <c r="A6" s="1" t="s">
        <v>6</v>
      </c>
      <c r="B6" s="1">
        <v>0.14000000000000001</v>
      </c>
      <c r="C6" s="1"/>
      <c r="D6" s="1"/>
      <c r="E6" s="2">
        <f t="shared" si="0"/>
        <v>0.14000000000000001</v>
      </c>
      <c r="G6" s="1" t="s">
        <v>6</v>
      </c>
      <c r="H6" s="1">
        <v>7.0000000000000007E-2</v>
      </c>
      <c r="I6" s="1"/>
      <c r="J6" s="1"/>
      <c r="K6" s="2">
        <f t="shared" ref="K6:K10" si="1">AVERAGE(H6:J6)</f>
        <v>7.0000000000000007E-2</v>
      </c>
      <c r="M6" s="1" t="s">
        <v>6</v>
      </c>
      <c r="N6" s="1">
        <v>6.5000000000000002E-2</v>
      </c>
      <c r="O6" s="1"/>
      <c r="P6" s="1"/>
      <c r="Q6" s="2">
        <f t="shared" ref="Q6:Q10" si="2">AVERAGE(N6:P6)</f>
        <v>6.5000000000000002E-2</v>
      </c>
    </row>
    <row r="7" spans="1:17" x14ac:dyDescent="0.25">
      <c r="A7" s="1" t="s">
        <v>7</v>
      </c>
      <c r="B7" s="1">
        <v>0.12</v>
      </c>
      <c r="C7" s="1"/>
      <c r="D7" s="1"/>
      <c r="E7" s="2">
        <f t="shared" si="0"/>
        <v>0.12</v>
      </c>
      <c r="G7" s="1" t="s">
        <v>7</v>
      </c>
      <c r="H7" s="1">
        <v>0.16</v>
      </c>
      <c r="I7" s="1"/>
      <c r="J7" s="1"/>
      <c r="K7" s="2">
        <f t="shared" si="1"/>
        <v>0.16</v>
      </c>
      <c r="M7" s="1" t="s">
        <v>7</v>
      </c>
      <c r="N7" s="1">
        <v>0.18</v>
      </c>
      <c r="O7" s="1"/>
      <c r="P7" s="1"/>
      <c r="Q7" s="2">
        <f t="shared" si="2"/>
        <v>0.18</v>
      </c>
    </row>
    <row r="8" spans="1:17" x14ac:dyDescent="0.25">
      <c r="A8" s="1" t="s">
        <v>8</v>
      </c>
      <c r="B8" s="1">
        <v>0.11</v>
      </c>
      <c r="C8" s="1"/>
      <c r="D8" s="1"/>
      <c r="E8" s="2">
        <f t="shared" si="0"/>
        <v>0.11</v>
      </c>
      <c r="G8" s="1" t="s">
        <v>8</v>
      </c>
      <c r="H8" s="1">
        <v>0.16</v>
      </c>
      <c r="I8" s="1"/>
      <c r="J8" s="1"/>
      <c r="K8" s="2">
        <f t="shared" si="1"/>
        <v>0.16</v>
      </c>
      <c r="M8" s="1" t="s">
        <v>8</v>
      </c>
      <c r="N8" s="1">
        <v>0.14599999999999999</v>
      </c>
      <c r="O8" s="1"/>
      <c r="P8" s="1"/>
      <c r="Q8" s="2">
        <f t="shared" si="2"/>
        <v>0.14599999999999999</v>
      </c>
    </row>
    <row r="9" spans="1:17" x14ac:dyDescent="0.25">
      <c r="A9" s="1" t="s">
        <v>9</v>
      </c>
      <c r="B9" s="1">
        <v>0.14000000000000001</v>
      </c>
      <c r="C9" s="1"/>
      <c r="D9" s="1"/>
      <c r="E9" s="2">
        <f t="shared" si="0"/>
        <v>0.14000000000000001</v>
      </c>
      <c r="G9" s="1" t="s">
        <v>9</v>
      </c>
      <c r="H9" s="1">
        <v>0.14000000000000001</v>
      </c>
      <c r="I9" s="1"/>
      <c r="J9" s="1"/>
      <c r="K9" s="2">
        <f t="shared" si="1"/>
        <v>0.14000000000000001</v>
      </c>
      <c r="M9" s="1" t="s">
        <v>9</v>
      </c>
      <c r="N9" s="1">
        <v>0.18</v>
      </c>
      <c r="O9" s="1"/>
      <c r="P9" s="1"/>
      <c r="Q9" s="2">
        <f t="shared" si="2"/>
        <v>0.18</v>
      </c>
    </row>
    <row r="10" spans="1:17" x14ac:dyDescent="0.25">
      <c r="A10" s="1" t="s">
        <v>10</v>
      </c>
      <c r="B10" s="1">
        <v>0.15</v>
      </c>
      <c r="C10" s="1"/>
      <c r="D10" s="1"/>
      <c r="E10" s="2">
        <f t="shared" si="0"/>
        <v>0.15</v>
      </c>
      <c r="G10" s="1" t="s">
        <v>10</v>
      </c>
      <c r="H10" s="1">
        <v>0.2</v>
      </c>
      <c r="I10" s="1"/>
      <c r="J10" s="1"/>
      <c r="K10" s="2">
        <f t="shared" si="1"/>
        <v>0.2</v>
      </c>
      <c r="M10" s="1" t="s">
        <v>10</v>
      </c>
      <c r="N10" s="1">
        <v>0.17</v>
      </c>
      <c r="O10" s="1"/>
      <c r="P10" s="1"/>
      <c r="Q10" s="2">
        <f t="shared" si="2"/>
        <v>0.17</v>
      </c>
    </row>
    <row r="12" spans="1:17" x14ac:dyDescent="0.25">
      <c r="A12" t="s">
        <v>49</v>
      </c>
      <c r="I12" t="s">
        <v>11</v>
      </c>
    </row>
    <row r="14" spans="1:17" x14ac:dyDescent="0.25">
      <c r="A14" s="19" t="s">
        <v>0</v>
      </c>
      <c r="B14" s="21" t="s">
        <v>12</v>
      </c>
      <c r="C14" s="22"/>
      <c r="D14" s="23"/>
      <c r="E14" s="19" t="s">
        <v>13</v>
      </c>
      <c r="F14" s="19" t="s">
        <v>2</v>
      </c>
      <c r="I14" s="1" t="s">
        <v>14</v>
      </c>
      <c r="J14" s="1">
        <v>2</v>
      </c>
    </row>
    <row r="15" spans="1:17" x14ac:dyDescent="0.25">
      <c r="A15" s="20"/>
      <c r="B15" s="6">
        <v>1</v>
      </c>
      <c r="C15" s="6">
        <v>2</v>
      </c>
      <c r="D15" s="6">
        <v>3</v>
      </c>
      <c r="E15" s="20"/>
      <c r="F15" s="20"/>
      <c r="H15" s="4"/>
      <c r="I15" s="1" t="s">
        <v>15</v>
      </c>
      <c r="J15" s="1">
        <v>3</v>
      </c>
      <c r="Q15" s="4"/>
    </row>
    <row r="16" spans="1:17" x14ac:dyDescent="0.25">
      <c r="A16" s="1" t="s">
        <v>5</v>
      </c>
      <c r="B16" s="2">
        <f t="shared" ref="B16:B21" si="3">(E5)</f>
        <v>0.11</v>
      </c>
      <c r="C16" s="2">
        <f t="shared" ref="C16:C21" si="4">(K5)</f>
        <v>0.18</v>
      </c>
      <c r="D16" s="2">
        <f>(Q5)</f>
        <v>0.16</v>
      </c>
      <c r="E16" s="2">
        <f t="shared" ref="E16:E21" si="5">SUM(B16:D16)</f>
        <v>0.44999999999999996</v>
      </c>
      <c r="F16" s="2">
        <f t="shared" ref="F16:F21" si="6">AVERAGE(B16:D16)</f>
        <v>0.15</v>
      </c>
      <c r="I16" s="1" t="s">
        <v>16</v>
      </c>
      <c r="J16" s="1">
        <v>3</v>
      </c>
    </row>
    <row r="17" spans="1:17" x14ac:dyDescent="0.25">
      <c r="A17" s="1" t="s">
        <v>6</v>
      </c>
      <c r="B17" s="2">
        <f t="shared" si="3"/>
        <v>0.14000000000000001</v>
      </c>
      <c r="C17" s="2">
        <f t="shared" si="4"/>
        <v>7.0000000000000007E-2</v>
      </c>
      <c r="D17" s="2">
        <f t="shared" ref="D17:D20" si="7">(Q6)</f>
        <v>6.5000000000000002E-2</v>
      </c>
      <c r="E17" s="2">
        <f t="shared" si="5"/>
        <v>0.27500000000000002</v>
      </c>
      <c r="F17" s="2">
        <f t="shared" si="6"/>
        <v>9.1666666666666674E-2</v>
      </c>
      <c r="H17" s="4"/>
      <c r="I17" s="1" t="s">
        <v>17</v>
      </c>
      <c r="J17" s="3">
        <f>(E22^2)/(J14*J15*J16)</f>
        <v>0.37008672222222222</v>
      </c>
    </row>
    <row r="18" spans="1:17" x14ac:dyDescent="0.25">
      <c r="A18" s="1" t="s">
        <v>7</v>
      </c>
      <c r="B18" s="2">
        <f t="shared" si="3"/>
        <v>0.12</v>
      </c>
      <c r="C18" s="2">
        <f t="shared" si="4"/>
        <v>0.16</v>
      </c>
      <c r="D18" s="1">
        <f t="shared" si="7"/>
        <v>0.18</v>
      </c>
      <c r="E18" s="2">
        <f t="shared" si="5"/>
        <v>0.46</v>
      </c>
      <c r="F18" s="2">
        <f t="shared" si="6"/>
        <v>0.15333333333333335</v>
      </c>
    </row>
    <row r="19" spans="1:17" x14ac:dyDescent="0.25">
      <c r="A19" s="1" t="s">
        <v>8</v>
      </c>
      <c r="B19" s="2">
        <f t="shared" si="3"/>
        <v>0.11</v>
      </c>
      <c r="C19" s="2">
        <f t="shared" si="4"/>
        <v>0.16</v>
      </c>
      <c r="D19" s="2">
        <f t="shared" si="7"/>
        <v>0.14599999999999999</v>
      </c>
      <c r="E19" s="2">
        <f t="shared" si="5"/>
        <v>0.41600000000000004</v>
      </c>
      <c r="F19" s="2">
        <f t="shared" si="6"/>
        <v>0.13866666666666669</v>
      </c>
      <c r="I19" t="s">
        <v>18</v>
      </c>
    </row>
    <row r="20" spans="1:17" x14ac:dyDescent="0.25">
      <c r="A20" s="1" t="s">
        <v>9</v>
      </c>
      <c r="B20" s="2">
        <f t="shared" si="3"/>
        <v>0.14000000000000001</v>
      </c>
      <c r="C20" s="2">
        <f t="shared" si="4"/>
        <v>0.14000000000000001</v>
      </c>
      <c r="D20" s="2">
        <f t="shared" si="7"/>
        <v>0.18</v>
      </c>
      <c r="E20" s="2">
        <f t="shared" si="5"/>
        <v>0.46</v>
      </c>
      <c r="F20" s="2">
        <f t="shared" si="6"/>
        <v>0.15333333333333335</v>
      </c>
      <c r="Q20" s="4"/>
    </row>
    <row r="21" spans="1:17" x14ac:dyDescent="0.25">
      <c r="A21" s="1" t="s">
        <v>10</v>
      </c>
      <c r="B21" s="2">
        <f t="shared" si="3"/>
        <v>0.15</v>
      </c>
      <c r="C21" s="2">
        <f t="shared" si="4"/>
        <v>0.2</v>
      </c>
      <c r="D21" s="2">
        <f>(Q10)</f>
        <v>0.17</v>
      </c>
      <c r="E21" s="2">
        <f t="shared" si="5"/>
        <v>0.52</v>
      </c>
      <c r="F21" s="2">
        <f t="shared" si="6"/>
        <v>0.17333333333333334</v>
      </c>
      <c r="I21" s="8" t="s">
        <v>19</v>
      </c>
      <c r="J21" s="8" t="s">
        <v>20</v>
      </c>
      <c r="K21" s="8" t="s">
        <v>21</v>
      </c>
      <c r="L21" s="8" t="s">
        <v>22</v>
      </c>
      <c r="M21" s="8" t="s">
        <v>23</v>
      </c>
      <c r="N21" s="8" t="s">
        <v>24</v>
      </c>
      <c r="O21" s="8" t="s">
        <v>25</v>
      </c>
      <c r="P21" s="8" t="s">
        <v>26</v>
      </c>
    </row>
    <row r="22" spans="1:17" x14ac:dyDescent="0.25">
      <c r="A22" s="1" t="s">
        <v>27</v>
      </c>
      <c r="B22" s="2">
        <f>SUM(B16:B21)</f>
        <v>0.77</v>
      </c>
      <c r="C22" s="2">
        <f t="shared" ref="C22:E22" si="8">SUM(C16:C21)</f>
        <v>0.91000000000000014</v>
      </c>
      <c r="D22" s="2">
        <f t="shared" si="8"/>
        <v>0.90100000000000013</v>
      </c>
      <c r="E22" s="2">
        <f t="shared" si="8"/>
        <v>2.581</v>
      </c>
      <c r="F22" s="2">
        <f>SUM(F16:F21)</f>
        <v>0.86033333333333339</v>
      </c>
      <c r="I22" s="1" t="s">
        <v>28</v>
      </c>
      <c r="J22" s="1">
        <f>(J16-1)</f>
        <v>2</v>
      </c>
      <c r="K22" s="1">
        <f>SUMSQ(B22:D22)/6-J17</f>
        <v>2.0467777777778418E-3</v>
      </c>
      <c r="L22" s="1">
        <f>(K22/J22)</f>
        <v>1.0233888888889209E-3</v>
      </c>
      <c r="M22" s="1">
        <f>(L22/L27)</f>
        <v>1.0659684046062543</v>
      </c>
      <c r="N22" s="1" t="str">
        <f>IF(M22&lt;O22,"tn",IF(M22&lt;P22,"*","**"))</f>
        <v>tn</v>
      </c>
      <c r="O22" s="1">
        <f>FINV(5%,$J22,$J27)</f>
        <v>4.1028210151304032</v>
      </c>
      <c r="P22" s="1">
        <f>FINV(1%,$J22,$J27)</f>
        <v>7.5594321575479011</v>
      </c>
    </row>
    <row r="23" spans="1:17" x14ac:dyDescent="0.25">
      <c r="I23" s="1" t="s">
        <v>0</v>
      </c>
      <c r="J23" s="1">
        <f>(J14*J15)-1</f>
        <v>5</v>
      </c>
      <c r="K23" s="1">
        <f>SUMSQ(E16:E21)/J16-J17</f>
        <v>1.1506944444444445E-2</v>
      </c>
      <c r="L23" s="1">
        <f t="shared" ref="L23:L27" si="9">(K23/J23)</f>
        <v>2.3013888888888888E-3</v>
      </c>
      <c r="M23" s="1">
        <f>(L23/L27)</f>
        <v>2.397141369133744</v>
      </c>
      <c r="N23" s="1" t="str">
        <f t="shared" ref="N23:N26" si="10">IF(M23&lt;O23,"tn",IF(M23&lt;P23,"*","**"))</f>
        <v>tn</v>
      </c>
      <c r="O23" s="1">
        <f>FINV(5%, $J23,$J27)</f>
        <v>3.325834530413013</v>
      </c>
      <c r="P23" s="1">
        <f>FINV(1%,$J23,$J27)</f>
        <v>5.6363261876690833</v>
      </c>
    </row>
    <row r="24" spans="1:17" x14ac:dyDescent="0.25">
      <c r="A24" t="s">
        <v>29</v>
      </c>
      <c r="I24" s="1" t="s">
        <v>30</v>
      </c>
      <c r="J24" s="1">
        <f>(J14-1)</f>
        <v>1</v>
      </c>
      <c r="K24" s="1">
        <f>SUMSQ(E27:E28)/(J16*J15)-J17</f>
        <v>2.4733888888889277E-3</v>
      </c>
      <c r="L24" s="1">
        <f t="shared" si="9"/>
        <v>2.4733888888889277E-3</v>
      </c>
      <c r="M24" s="1">
        <f>(L24/L27)</f>
        <v>2.5762976679590852</v>
      </c>
      <c r="N24" s="1" t="str">
        <f t="shared" si="10"/>
        <v>tn</v>
      </c>
      <c r="O24" s="1">
        <f>FINV(5%,$J24,$J27)</f>
        <v>4.9646027437307128</v>
      </c>
      <c r="P24" s="1">
        <f>FINV(1%,$J24,$J27)</f>
        <v>10.044289273396597</v>
      </c>
    </row>
    <row r="25" spans="1:17" x14ac:dyDescent="0.25">
      <c r="A25" s="19" t="s">
        <v>30</v>
      </c>
      <c r="B25" s="16" t="s">
        <v>31</v>
      </c>
      <c r="C25" s="17"/>
      <c r="D25" s="18"/>
      <c r="E25" s="19" t="s">
        <v>27</v>
      </c>
      <c r="F25" s="19" t="s">
        <v>2</v>
      </c>
      <c r="I25" s="1" t="s">
        <v>31</v>
      </c>
      <c r="J25" s="1">
        <f>(J15-1)</f>
        <v>2</v>
      </c>
      <c r="K25" s="1">
        <f>SUMSQ(B29:D29)/(J16*J14)-J17</f>
        <v>5.0101111111111041E-3</v>
      </c>
      <c r="L25" s="1">
        <f t="shared" si="9"/>
        <v>2.505055555555552E-3</v>
      </c>
      <c r="M25" s="1">
        <f>(L25/L27)</f>
        <v>2.6092818702621488</v>
      </c>
      <c r="N25" s="1" t="str">
        <f t="shared" si="10"/>
        <v>tn</v>
      </c>
      <c r="O25" s="1">
        <f>FINV(5%,$J25,$J27)</f>
        <v>4.1028210151304032</v>
      </c>
      <c r="P25" s="1">
        <f>FINV(1%,$J25,$J27)</f>
        <v>7.5594321575479011</v>
      </c>
    </row>
    <row r="26" spans="1:17" x14ac:dyDescent="0.25">
      <c r="A26" s="20"/>
      <c r="B26" s="6" t="s">
        <v>32</v>
      </c>
      <c r="C26" s="6" t="s">
        <v>33</v>
      </c>
      <c r="D26" s="6" t="s">
        <v>34</v>
      </c>
      <c r="E26" s="20"/>
      <c r="F26" s="20"/>
      <c r="I26" s="1" t="s">
        <v>35</v>
      </c>
      <c r="J26" s="1">
        <f>(J23-J24-J25)</f>
        <v>2</v>
      </c>
      <c r="K26" s="1">
        <f>(K23-K24-K25)</f>
        <v>4.0234444444444128E-3</v>
      </c>
      <c r="L26" s="1">
        <f t="shared" si="9"/>
        <v>2.0117222222222064E-3</v>
      </c>
      <c r="M26" s="1">
        <f>(L26/L27)</f>
        <v>2.0954227185926695</v>
      </c>
      <c r="N26" s="1" t="str">
        <f t="shared" si="10"/>
        <v>tn</v>
      </c>
      <c r="O26" s="1">
        <f>FINV(5%,$J26,$J27)</f>
        <v>4.1028210151304032</v>
      </c>
      <c r="P26" s="1">
        <f>FINV(1%,$J26,$J27)</f>
        <v>7.5594321575479011</v>
      </c>
    </row>
    <row r="27" spans="1:17" x14ac:dyDescent="0.25">
      <c r="A27" s="1" t="s">
        <v>36</v>
      </c>
      <c r="B27" s="2">
        <f>(E16)</f>
        <v>0.44999999999999996</v>
      </c>
      <c r="C27" s="2">
        <f>(E17)</f>
        <v>0.27500000000000002</v>
      </c>
      <c r="D27" s="2">
        <f>(E18)</f>
        <v>0.46</v>
      </c>
      <c r="E27" s="2">
        <f>SUM(B27:D27)</f>
        <v>1.1850000000000001</v>
      </c>
      <c r="F27" s="2">
        <f>E27/9</f>
        <v>0.13166666666666668</v>
      </c>
      <c r="H27" s="4"/>
      <c r="I27" s="1" t="s">
        <v>37</v>
      </c>
      <c r="J27" s="1">
        <f>(J28-J22-J23)</f>
        <v>10</v>
      </c>
      <c r="K27" s="1">
        <f>(K28-K23-K22)</f>
        <v>9.6005555555555011E-3</v>
      </c>
      <c r="L27" s="1">
        <f t="shared" si="9"/>
        <v>9.6005555555555015E-4</v>
      </c>
      <c r="M27" s="5"/>
      <c r="N27" s="5"/>
      <c r="O27" s="5"/>
      <c r="P27" s="5"/>
    </row>
    <row r="28" spans="1:17" x14ac:dyDescent="0.25">
      <c r="A28" s="1" t="s">
        <v>38</v>
      </c>
      <c r="B28" s="2">
        <f>(E19)</f>
        <v>0.41600000000000004</v>
      </c>
      <c r="C28" s="2">
        <f>(E20)</f>
        <v>0.46</v>
      </c>
      <c r="D28" s="2">
        <f>(E21)</f>
        <v>0.52</v>
      </c>
      <c r="E28" s="2">
        <f>SUM(B28:D28)</f>
        <v>1.3960000000000001</v>
      </c>
      <c r="F28" s="2">
        <f>E28/9</f>
        <v>0.15511111111111112</v>
      </c>
      <c r="I28" s="1" t="s">
        <v>27</v>
      </c>
      <c r="J28" s="1">
        <f>(J14*J15*J16-1)</f>
        <v>17</v>
      </c>
      <c r="K28" s="1">
        <f>SUMSQ(B16:D21)-J17</f>
        <v>2.3154277777777788E-2</v>
      </c>
      <c r="L28" s="5"/>
      <c r="M28" s="5"/>
      <c r="N28" s="5"/>
      <c r="O28" s="5"/>
      <c r="P28" s="5"/>
    </row>
    <row r="29" spans="1:17" x14ac:dyDescent="0.25">
      <c r="A29" s="1" t="s">
        <v>27</v>
      </c>
      <c r="B29" s="2">
        <f>SUM(B27:B28)</f>
        <v>0.86599999999999999</v>
      </c>
      <c r="C29" s="2">
        <f t="shared" ref="C29:E29" si="11">SUM(C27:C28)</f>
        <v>0.7350000000000001</v>
      </c>
      <c r="D29" s="2">
        <f t="shared" si="11"/>
        <v>0.98</v>
      </c>
      <c r="E29" s="2">
        <f t="shared" si="11"/>
        <v>2.5810000000000004</v>
      </c>
      <c r="F29" s="5"/>
      <c r="H29" s="4"/>
    </row>
    <row r="30" spans="1:17" x14ac:dyDescent="0.25">
      <c r="A30" s="1" t="s">
        <v>2</v>
      </c>
      <c r="B30" s="2">
        <f>(B29/6)</f>
        <v>0.14433333333333334</v>
      </c>
      <c r="C30" s="2">
        <v>0.17</v>
      </c>
      <c r="D30" s="2">
        <v>0.18</v>
      </c>
      <c r="E30" s="5"/>
      <c r="F30" s="5"/>
    </row>
    <row r="31" spans="1:17" x14ac:dyDescent="0.25">
      <c r="I31" t="s">
        <v>0</v>
      </c>
      <c r="J31" t="s">
        <v>39</v>
      </c>
      <c r="K31" t="s">
        <v>40</v>
      </c>
    </row>
    <row r="32" spans="1:17" x14ac:dyDescent="0.25">
      <c r="I32" t="s">
        <v>36</v>
      </c>
      <c r="J32">
        <f>(E27/9)</f>
        <v>0.13166666666666668</v>
      </c>
      <c r="K32" t="s">
        <v>41</v>
      </c>
    </row>
    <row r="33" spans="1:16" x14ac:dyDescent="0.25">
      <c r="H33" s="11"/>
      <c r="I33" t="s">
        <v>38</v>
      </c>
      <c r="J33">
        <f>(E28/9)</f>
        <v>0.15511111111111112</v>
      </c>
      <c r="K33" t="s">
        <v>41</v>
      </c>
      <c r="L33">
        <f>(J34+J33)</f>
        <v>0.18765544081018037</v>
      </c>
    </row>
    <row r="34" spans="1:16" x14ac:dyDescent="0.25">
      <c r="G34" t="s">
        <v>42</v>
      </c>
      <c r="H34" s="11">
        <v>3.1509999999999998</v>
      </c>
      <c r="I34" t="s">
        <v>43</v>
      </c>
      <c r="J34">
        <f>(H34*(L27/9)^0.5)</f>
        <v>3.2544329699069272E-2</v>
      </c>
      <c r="L34">
        <f>(J34+J32)</f>
        <v>0.16421099636573594</v>
      </c>
    </row>
    <row r="35" spans="1:16" x14ac:dyDescent="0.25">
      <c r="H35" s="11"/>
      <c r="I35" t="s">
        <v>32</v>
      </c>
      <c r="J35">
        <f>(B29/6)</f>
        <v>0.14433333333333334</v>
      </c>
      <c r="K35" t="s">
        <v>41</v>
      </c>
    </row>
    <row r="36" spans="1:16" x14ac:dyDescent="0.25">
      <c r="I36" t="s">
        <v>33</v>
      </c>
      <c r="J36">
        <f>(C29/6)</f>
        <v>0.12250000000000001</v>
      </c>
      <c r="K36" t="s">
        <v>41</v>
      </c>
    </row>
    <row r="37" spans="1:16" x14ac:dyDescent="0.25">
      <c r="H37" s="11"/>
      <c r="I37" t="s">
        <v>34</v>
      </c>
      <c r="J37">
        <f>(D29/6)</f>
        <v>0.16333333333333333</v>
      </c>
      <c r="K37" t="s">
        <v>41</v>
      </c>
      <c r="L37">
        <f>(J38+J37)</f>
        <v>0.21237535426559465</v>
      </c>
    </row>
    <row r="38" spans="1:16" x14ac:dyDescent="0.25">
      <c r="G38" t="s">
        <v>44</v>
      </c>
      <c r="H38" s="11">
        <v>3.8769999999999998</v>
      </c>
      <c r="I38" t="s">
        <v>43</v>
      </c>
      <c r="J38">
        <f>(H38*(L27/6)^0.5)</f>
        <v>4.9042020932261308E-2</v>
      </c>
      <c r="L38">
        <f>(J38+J35)</f>
        <v>0.19337535426559466</v>
      </c>
    </row>
    <row r="39" spans="1:16" x14ac:dyDescent="0.25">
      <c r="H39" s="11"/>
    </row>
    <row r="40" spans="1:16" x14ac:dyDescent="0.25">
      <c r="A40" s="14"/>
      <c r="B40" s="15"/>
      <c r="C40" s="15"/>
      <c r="D40" s="15"/>
      <c r="E40" s="15"/>
      <c r="F40" s="4"/>
      <c r="G40" s="4"/>
      <c r="H40" s="4"/>
      <c r="I40" s="14"/>
      <c r="J40" s="14"/>
      <c r="K40" s="14"/>
      <c r="L40" s="14"/>
      <c r="M40" s="14"/>
      <c r="N40" s="14"/>
      <c r="O40" s="14"/>
      <c r="P40" s="4"/>
    </row>
    <row r="41" spans="1:16" x14ac:dyDescent="0.25">
      <c r="A41" s="14"/>
      <c r="B41" s="4"/>
      <c r="C41" s="4"/>
      <c r="D41" s="4"/>
      <c r="E41" s="4"/>
      <c r="F41" s="10"/>
      <c r="G41" s="4"/>
      <c r="H41" s="4"/>
      <c r="I41" s="14"/>
      <c r="J41" s="4"/>
      <c r="K41" s="4"/>
      <c r="L41" s="4"/>
      <c r="M41" s="4"/>
      <c r="N41" s="4"/>
      <c r="O41" s="4"/>
      <c r="P41" s="14"/>
    </row>
    <row r="42" spans="1:16" x14ac:dyDescent="0.25">
      <c r="A42" s="4"/>
      <c r="B42" s="4"/>
      <c r="C42" s="4"/>
      <c r="D42" s="4"/>
      <c r="E42" s="4"/>
      <c r="F42" s="10"/>
      <c r="G42" s="4"/>
      <c r="H42" s="4"/>
      <c r="I42" s="4"/>
      <c r="J42" s="4"/>
      <c r="K42" s="4"/>
      <c r="L42" s="4"/>
      <c r="M42" s="4"/>
      <c r="N42" s="4"/>
      <c r="O42" s="4"/>
      <c r="P42" s="14"/>
    </row>
    <row r="43" spans="1:16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14"/>
    </row>
    <row r="44" spans="1:16" x14ac:dyDescent="0.25">
      <c r="A44" s="4"/>
      <c r="B44" s="4"/>
      <c r="C44" s="4"/>
      <c r="D44" s="4"/>
      <c r="E44" s="4"/>
      <c r="F44" s="4"/>
      <c r="G44" s="4"/>
      <c r="H44" s="4"/>
      <c r="I44" s="4"/>
      <c r="J44" s="14"/>
      <c r="K44" s="14"/>
      <c r="L44" s="14"/>
      <c r="M44" s="14"/>
      <c r="N44" s="14"/>
      <c r="O44" s="14"/>
      <c r="P44" s="14"/>
    </row>
    <row r="45" spans="1:16" x14ac:dyDescent="0.25">
      <c r="A45" s="4"/>
      <c r="B45" s="4"/>
      <c r="C45" s="4"/>
      <c r="D45" s="4"/>
      <c r="E45" s="4"/>
      <c r="F45" s="4"/>
      <c r="G45" s="4"/>
      <c r="H45" s="4"/>
      <c r="I45" s="10"/>
      <c r="J45" s="4"/>
      <c r="K45" s="4"/>
      <c r="L45" s="4"/>
      <c r="M45" s="4"/>
      <c r="N45" s="4"/>
      <c r="O45" s="4"/>
      <c r="P45" s="4"/>
    </row>
    <row r="46" spans="1:16" x14ac:dyDescent="0.25">
      <c r="A46" s="14"/>
      <c r="B46" s="14"/>
      <c r="C46" s="14"/>
      <c r="D46" s="14"/>
      <c r="E46" s="14"/>
      <c r="F46" s="14"/>
      <c r="G46" s="14"/>
      <c r="H46" s="4"/>
      <c r="I46" s="4"/>
      <c r="J46" s="4"/>
      <c r="K46" s="4"/>
      <c r="L46" s="4"/>
      <c r="M46" s="4"/>
      <c r="N46" s="4"/>
      <c r="O46" s="4"/>
      <c r="P46" s="4"/>
    </row>
    <row r="47" spans="1:16" x14ac:dyDescent="0.25">
      <c r="A47" s="14"/>
      <c r="B47" s="4"/>
      <c r="C47" s="4"/>
      <c r="D47" s="4"/>
      <c r="E47" s="4"/>
      <c r="F47" s="10"/>
      <c r="G47" s="10"/>
      <c r="H47" s="4"/>
      <c r="I47" s="4"/>
      <c r="J47" s="4"/>
      <c r="K47" s="4"/>
      <c r="L47" s="4"/>
      <c r="M47" s="4"/>
      <c r="N47" s="4"/>
      <c r="O47" s="4"/>
      <c r="P47" s="4"/>
    </row>
    <row r="48" spans="1:16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</row>
  </sheetData>
  <mergeCells count="17">
    <mergeCell ref="A25:A26"/>
    <mergeCell ref="B25:D25"/>
    <mergeCell ref="E25:E26"/>
    <mergeCell ref="F25:F26"/>
    <mergeCell ref="M3:M4"/>
    <mergeCell ref="N3:P3"/>
    <mergeCell ref="Q3:Q4"/>
    <mergeCell ref="A14:A15"/>
    <mergeCell ref="B14:D14"/>
    <mergeCell ref="E14:E15"/>
    <mergeCell ref="F14:F15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PANJANG AKAR</vt:lpstr>
      <vt:lpstr>BERAT BASAH</vt:lpstr>
      <vt:lpstr>BERAT KERING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2023-03-26T01:49:48Z</dcterms:created>
  <dcterms:modified xsi:type="dcterms:W3CDTF">2023-05-18T02:32:55Z</dcterms:modified>
</cp:coreProperties>
</file>